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I:\KROS\"/>
    </mc:Choice>
  </mc:AlternateContent>
  <bookViews>
    <workbookView xWindow="0" yWindow="0" windowWidth="0" windowHeight="0"/>
  </bookViews>
  <sheets>
    <sheet name="Rekapitulace stavby" sheetId="1" r:id="rId1"/>
    <sheet name="SO 01.1 - Čelákovice - DPK" sheetId="2" r:id="rId2"/>
    <sheet name="SO 01.2 - Čelákovice - HPK" sheetId="3" r:id="rId3"/>
    <sheet name="VON - Vedlejší a ostatní ..." sheetId="4" r:id="rId4"/>
    <sheet name="SO 02.1 - Lysá nad Labem ..." sheetId="5" r:id="rId5"/>
    <sheet name="SO 02.2 - Lysá nad Labem ..." sheetId="6" r:id="rId6"/>
    <sheet name="VON - Vedlejší a ostatní ..._01" sheetId="7" r:id="rId7"/>
    <sheet name="SO 03.1 - Klavary - DPK" sheetId="8" r:id="rId8"/>
    <sheet name="SO 03.2 - Klavary - HPK" sheetId="9" r:id="rId9"/>
    <sheet name="VON - Vedlejší a ostatní ..._02" sheetId="10" r:id="rId10"/>
    <sheet name="Pokyny pro vyplnění" sheetId="11" r:id="rId11"/>
  </sheets>
  <definedNames>
    <definedName name="_xlnm.Print_Area" localSheetId="0">'Rekapitulace stavby'!$D$4:$AO$36,'Rekapitulace stavby'!$C$42:$AQ$67</definedName>
    <definedName name="_xlnm.Print_Titles" localSheetId="0">'Rekapitulace stavby'!$52:$52</definedName>
    <definedName name="_xlnm._FilterDatabase" localSheetId="1" hidden="1">'SO 01.1 - Čelákovice - DPK'!$C$87:$K$110</definedName>
    <definedName name="_xlnm.Print_Area" localSheetId="1">'SO 01.1 - Čelákovice - DPK'!$C$4:$J$41,'SO 01.1 - Čelákovice - DPK'!$C$47:$J$67,'SO 01.1 - Čelákovice - DPK'!$C$73:$K$110</definedName>
    <definedName name="_xlnm.Print_Titles" localSheetId="1">'SO 01.1 - Čelákovice - DPK'!$87:$87</definedName>
    <definedName name="_xlnm._FilterDatabase" localSheetId="2" hidden="1">'SO 01.2 - Čelákovice - HPK'!$C$87:$K$108</definedName>
    <definedName name="_xlnm.Print_Area" localSheetId="2">'SO 01.2 - Čelákovice - HPK'!$C$4:$J$41,'SO 01.2 - Čelákovice - HPK'!$C$47:$J$67,'SO 01.2 - Čelákovice - HPK'!$C$73:$K$108</definedName>
    <definedName name="_xlnm.Print_Titles" localSheetId="2">'SO 01.2 - Čelákovice - HPK'!$87:$87</definedName>
    <definedName name="_xlnm._FilterDatabase" localSheetId="3" hidden="1">'VON - Vedlejší a ostatní ...'!$C$89:$K$109</definedName>
    <definedName name="_xlnm.Print_Area" localSheetId="3">'VON - Vedlejší a ostatní ...'!$C$4:$J$41,'VON - Vedlejší a ostatní ...'!$C$47:$J$69,'VON - Vedlejší a ostatní ...'!$C$75:$K$109</definedName>
    <definedName name="_xlnm.Print_Titles" localSheetId="3">'VON - Vedlejší a ostatní ...'!$89:$89</definedName>
    <definedName name="_xlnm._FilterDatabase" localSheetId="4" hidden="1">'SO 02.1 - Lysá nad Labem ...'!$C$87:$K$114</definedName>
    <definedName name="_xlnm.Print_Area" localSheetId="4">'SO 02.1 - Lysá nad Labem ...'!$C$4:$J$41,'SO 02.1 - Lysá nad Labem ...'!$C$47:$J$67,'SO 02.1 - Lysá nad Labem ...'!$C$73:$K$114</definedName>
    <definedName name="_xlnm.Print_Titles" localSheetId="4">'SO 02.1 - Lysá nad Labem ...'!$87:$87</definedName>
    <definedName name="_xlnm._FilterDatabase" localSheetId="5" hidden="1">'SO 02.2 - Lysá nad Labem ...'!$C$87:$K$108</definedName>
    <definedName name="_xlnm.Print_Area" localSheetId="5">'SO 02.2 - Lysá nad Labem ...'!$C$4:$J$41,'SO 02.2 - Lysá nad Labem ...'!$C$47:$J$67,'SO 02.2 - Lysá nad Labem ...'!$C$73:$K$108</definedName>
    <definedName name="_xlnm.Print_Titles" localSheetId="5">'SO 02.2 - Lysá nad Labem ...'!$87:$87</definedName>
    <definedName name="_xlnm._FilterDatabase" localSheetId="6" hidden="1">'VON - Vedlejší a ostatní ..._01'!$C$89:$K$109</definedName>
    <definedName name="_xlnm.Print_Area" localSheetId="6">'VON - Vedlejší a ostatní ..._01'!$C$4:$J$41,'VON - Vedlejší a ostatní ..._01'!$C$47:$J$69,'VON - Vedlejší a ostatní ..._01'!$C$75:$K$109</definedName>
    <definedName name="_xlnm.Print_Titles" localSheetId="6">'VON - Vedlejší a ostatní ..._01'!$89:$89</definedName>
    <definedName name="_xlnm._FilterDatabase" localSheetId="7" hidden="1">'SO 03.1 - Klavary - DPK'!$C$87:$K$114</definedName>
    <definedName name="_xlnm.Print_Area" localSheetId="7">'SO 03.1 - Klavary - DPK'!$C$4:$J$41,'SO 03.1 - Klavary - DPK'!$C$47:$J$67,'SO 03.1 - Klavary - DPK'!$C$73:$K$114</definedName>
    <definedName name="_xlnm.Print_Titles" localSheetId="7">'SO 03.1 - Klavary - DPK'!$87:$87</definedName>
    <definedName name="_xlnm._FilterDatabase" localSheetId="8" hidden="1">'SO 03.2 - Klavary - HPK'!$C$87:$K$108</definedName>
    <definedName name="_xlnm.Print_Area" localSheetId="8">'SO 03.2 - Klavary - HPK'!$C$4:$J$41,'SO 03.2 - Klavary - HPK'!$C$47:$J$67,'SO 03.2 - Klavary - HPK'!$C$73:$K$108</definedName>
    <definedName name="_xlnm.Print_Titles" localSheetId="8">'SO 03.2 - Klavary - HPK'!$87:$87</definedName>
    <definedName name="_xlnm._FilterDatabase" localSheetId="9" hidden="1">'VON - Vedlejší a ostatní ..._02'!$C$89:$K$109</definedName>
    <definedName name="_xlnm.Print_Area" localSheetId="9">'VON - Vedlejší a ostatní ..._02'!$C$4:$J$41,'VON - Vedlejší a ostatní ..._02'!$C$47:$J$69,'VON - Vedlejší a ostatní ..._02'!$C$75:$K$109</definedName>
    <definedName name="_xlnm.Print_Titles" localSheetId="9">'VON - Vedlejší a ostatní ..._02'!$89:$89</definedName>
    <definedName name="_xlnm.Print_Area" localSheetId="10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10" l="1" r="J39"/>
  <c r="J38"/>
  <c i="1" r="AY66"/>
  <c i="10" r="J37"/>
  <c i="1" r="AX66"/>
  <c i="10" r="BI108"/>
  <c r="BH108"/>
  <c r="BF108"/>
  <c r="BE108"/>
  <c r="T108"/>
  <c r="T107"/>
  <c r="R108"/>
  <c r="R107"/>
  <c r="P108"/>
  <c r="P107"/>
  <c r="BI105"/>
  <c r="BH105"/>
  <c r="BF105"/>
  <c r="BE105"/>
  <c r="T105"/>
  <c r="T104"/>
  <c r="R105"/>
  <c r="R104"/>
  <c r="P105"/>
  <c r="P104"/>
  <c r="BI102"/>
  <c r="BH102"/>
  <c r="BF102"/>
  <c r="BE102"/>
  <c r="T102"/>
  <c r="R102"/>
  <c r="P102"/>
  <c r="BI100"/>
  <c r="BH100"/>
  <c r="BF100"/>
  <c r="BE100"/>
  <c r="T100"/>
  <c r="R100"/>
  <c r="P100"/>
  <c r="BI98"/>
  <c r="BH98"/>
  <c r="BF98"/>
  <c r="BE98"/>
  <c r="T98"/>
  <c r="R98"/>
  <c r="P98"/>
  <c r="BI96"/>
  <c r="BH96"/>
  <c r="BF96"/>
  <c r="BE96"/>
  <c r="T96"/>
  <c r="R96"/>
  <c r="P96"/>
  <c r="BI93"/>
  <c r="BH93"/>
  <c r="BF93"/>
  <c r="BE93"/>
  <c r="T93"/>
  <c r="T92"/>
  <c r="R93"/>
  <c r="R92"/>
  <c r="P93"/>
  <c r="P92"/>
  <c r="J87"/>
  <c r="J86"/>
  <c r="F86"/>
  <c r="F84"/>
  <c r="E82"/>
  <c r="J59"/>
  <c r="J58"/>
  <c r="F58"/>
  <c r="F56"/>
  <c r="E54"/>
  <c r="J20"/>
  <c r="E20"/>
  <c r="F87"/>
  <c r="J19"/>
  <c r="J14"/>
  <c r="J84"/>
  <c r="E7"/>
  <c r="E78"/>
  <c i="9" r="J39"/>
  <c r="J38"/>
  <c i="1" r="AY65"/>
  <c i="9" r="J37"/>
  <c i="1" r="AX65"/>
  <c i="9" r="BI105"/>
  <c r="BH105"/>
  <c r="BF105"/>
  <c r="BE105"/>
  <c r="T105"/>
  <c r="T104"/>
  <c r="R105"/>
  <c r="R104"/>
  <c r="P105"/>
  <c r="P104"/>
  <c r="BI100"/>
  <c r="BH100"/>
  <c r="BF100"/>
  <c r="BE100"/>
  <c r="T100"/>
  <c r="R100"/>
  <c r="P100"/>
  <c r="BI96"/>
  <c r="BH96"/>
  <c r="BF96"/>
  <c r="BE96"/>
  <c r="T96"/>
  <c r="R96"/>
  <c r="P96"/>
  <c r="BI91"/>
  <c r="BH91"/>
  <c r="BF91"/>
  <c r="BE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82"/>
  <c r="E7"/>
  <c r="E76"/>
  <c i="8" r="J39"/>
  <c r="J38"/>
  <c i="1" r="AY64"/>
  <c i="8" r="J37"/>
  <c i="1" r="AX64"/>
  <c i="8" r="BI111"/>
  <c r="BH111"/>
  <c r="BF111"/>
  <c r="BE111"/>
  <c r="T111"/>
  <c r="T110"/>
  <c r="R111"/>
  <c r="R110"/>
  <c r="P111"/>
  <c r="P110"/>
  <c r="BI106"/>
  <c r="BH106"/>
  <c r="BF106"/>
  <c r="BE106"/>
  <c r="T106"/>
  <c r="R106"/>
  <c r="P106"/>
  <c r="BI101"/>
  <c r="BH101"/>
  <c r="BF101"/>
  <c r="BE101"/>
  <c r="T101"/>
  <c r="R101"/>
  <c r="P101"/>
  <c r="BI95"/>
  <c r="BH95"/>
  <c r="BF95"/>
  <c r="BE95"/>
  <c r="T95"/>
  <c r="R95"/>
  <c r="P95"/>
  <c r="BI91"/>
  <c r="BH91"/>
  <c r="BF91"/>
  <c r="BE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82"/>
  <c r="E7"/>
  <c r="E76"/>
  <c i="7" r="J39"/>
  <c r="J38"/>
  <c i="1" r="AY62"/>
  <c i="7" r="J37"/>
  <c i="1" r="AX62"/>
  <c i="7" r="BI108"/>
  <c r="BH108"/>
  <c r="BF108"/>
  <c r="BE108"/>
  <c r="T108"/>
  <c r="T107"/>
  <c r="R108"/>
  <c r="R107"/>
  <c r="P108"/>
  <c r="P107"/>
  <c r="BI105"/>
  <c r="BH105"/>
  <c r="BF105"/>
  <c r="BE105"/>
  <c r="T105"/>
  <c r="T104"/>
  <c r="R105"/>
  <c r="R104"/>
  <c r="P105"/>
  <c r="P104"/>
  <c r="BI102"/>
  <c r="BH102"/>
  <c r="BF102"/>
  <c r="BE102"/>
  <c r="T102"/>
  <c r="R102"/>
  <c r="P102"/>
  <c r="BI100"/>
  <c r="BH100"/>
  <c r="BF100"/>
  <c r="BE100"/>
  <c r="T100"/>
  <c r="R100"/>
  <c r="P100"/>
  <c r="BI98"/>
  <c r="BH98"/>
  <c r="BF98"/>
  <c r="BE98"/>
  <c r="T98"/>
  <c r="R98"/>
  <c r="P98"/>
  <c r="BI96"/>
  <c r="BH96"/>
  <c r="BF96"/>
  <c r="BE96"/>
  <c r="T96"/>
  <c r="R96"/>
  <c r="P96"/>
  <c r="BI93"/>
  <c r="BH93"/>
  <c r="BF93"/>
  <c r="BE93"/>
  <c r="T93"/>
  <c r="T92"/>
  <c r="R93"/>
  <c r="R92"/>
  <c r="P93"/>
  <c r="P92"/>
  <c r="J87"/>
  <c r="J86"/>
  <c r="F86"/>
  <c r="F84"/>
  <c r="E82"/>
  <c r="J59"/>
  <c r="J58"/>
  <c r="F58"/>
  <c r="F56"/>
  <c r="E54"/>
  <c r="J20"/>
  <c r="E20"/>
  <c r="F87"/>
  <c r="J19"/>
  <c r="J14"/>
  <c r="J84"/>
  <c r="E7"/>
  <c r="E78"/>
  <c i="6" r="J39"/>
  <c r="J38"/>
  <c i="1" r="AY61"/>
  <c i="6" r="J37"/>
  <c i="1" r="AX61"/>
  <c i="6" r="BI105"/>
  <c r="BH105"/>
  <c r="BF105"/>
  <c r="BE105"/>
  <c r="T105"/>
  <c r="T104"/>
  <c r="R105"/>
  <c r="R104"/>
  <c r="P105"/>
  <c r="P104"/>
  <c r="BI100"/>
  <c r="BH100"/>
  <c r="BF100"/>
  <c r="BE100"/>
  <c r="T100"/>
  <c r="R100"/>
  <c r="P100"/>
  <c r="BI96"/>
  <c r="BH96"/>
  <c r="BF96"/>
  <c r="BE96"/>
  <c r="T96"/>
  <c r="R96"/>
  <c r="P96"/>
  <c r="BI91"/>
  <c r="BH91"/>
  <c r="BF91"/>
  <c r="BE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82"/>
  <c r="E7"/>
  <c r="E76"/>
  <c i="5" r="J39"/>
  <c r="J38"/>
  <c i="1" r="AY60"/>
  <c i="5" r="J37"/>
  <c i="1" r="AX60"/>
  <c i="5" r="BI111"/>
  <c r="BH111"/>
  <c r="BF111"/>
  <c r="BE111"/>
  <c r="T111"/>
  <c r="T110"/>
  <c r="R111"/>
  <c r="R110"/>
  <c r="P111"/>
  <c r="P110"/>
  <c r="BI106"/>
  <c r="BH106"/>
  <c r="BF106"/>
  <c r="BE106"/>
  <c r="T106"/>
  <c r="R106"/>
  <c r="P106"/>
  <c r="BI101"/>
  <c r="BH101"/>
  <c r="BF101"/>
  <c r="BE101"/>
  <c r="T101"/>
  <c r="R101"/>
  <c r="P101"/>
  <c r="BI95"/>
  <c r="BH95"/>
  <c r="BF95"/>
  <c r="BE95"/>
  <c r="T95"/>
  <c r="R95"/>
  <c r="P95"/>
  <c r="BI91"/>
  <c r="BH91"/>
  <c r="BF91"/>
  <c r="BE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82"/>
  <c r="E7"/>
  <c r="E76"/>
  <c i="4" r="J39"/>
  <c r="J38"/>
  <c i="1" r="AY58"/>
  <c i="4" r="J37"/>
  <c i="1" r="AX58"/>
  <c i="4" r="BI108"/>
  <c r="BH108"/>
  <c r="BF108"/>
  <c r="BE108"/>
  <c r="T108"/>
  <c r="T107"/>
  <c r="R108"/>
  <c r="R107"/>
  <c r="P108"/>
  <c r="P107"/>
  <c r="BI105"/>
  <c r="BH105"/>
  <c r="BF105"/>
  <c r="BE105"/>
  <c r="T105"/>
  <c r="T104"/>
  <c r="R105"/>
  <c r="R104"/>
  <c r="P105"/>
  <c r="P104"/>
  <c r="BI102"/>
  <c r="BH102"/>
  <c r="BF102"/>
  <c r="BE102"/>
  <c r="T102"/>
  <c r="R102"/>
  <c r="P102"/>
  <c r="BI100"/>
  <c r="BH100"/>
  <c r="BF100"/>
  <c r="BE100"/>
  <c r="T100"/>
  <c r="R100"/>
  <c r="P100"/>
  <c r="BI98"/>
  <c r="BH98"/>
  <c r="BF98"/>
  <c r="BE98"/>
  <c r="T98"/>
  <c r="R98"/>
  <c r="P98"/>
  <c r="BI96"/>
  <c r="BH96"/>
  <c r="BF96"/>
  <c r="BE96"/>
  <c r="T96"/>
  <c r="R96"/>
  <c r="P96"/>
  <c r="BI93"/>
  <c r="BH93"/>
  <c r="BF93"/>
  <c r="BE93"/>
  <c r="T93"/>
  <c r="T92"/>
  <c r="R93"/>
  <c r="R92"/>
  <c r="P93"/>
  <c r="P92"/>
  <c r="J87"/>
  <c r="J86"/>
  <c r="F86"/>
  <c r="F84"/>
  <c r="E82"/>
  <c r="J59"/>
  <c r="J58"/>
  <c r="F58"/>
  <c r="F56"/>
  <c r="E54"/>
  <c r="J20"/>
  <c r="E20"/>
  <c r="F87"/>
  <c r="J19"/>
  <c r="J14"/>
  <c r="J84"/>
  <c r="E7"/>
  <c r="E78"/>
  <c i="3" r="J39"/>
  <c r="J38"/>
  <c i="1" r="AY57"/>
  <c i="3" r="J37"/>
  <c i="1" r="AX57"/>
  <c i="3" r="BI105"/>
  <c r="BH105"/>
  <c r="BF105"/>
  <c r="BE105"/>
  <c r="T105"/>
  <c r="T104"/>
  <c r="R105"/>
  <c r="R104"/>
  <c r="P105"/>
  <c r="P104"/>
  <c r="BI100"/>
  <c r="BH100"/>
  <c r="BF100"/>
  <c r="BE100"/>
  <c r="T100"/>
  <c r="R100"/>
  <c r="P100"/>
  <c r="BI96"/>
  <c r="BH96"/>
  <c r="BF96"/>
  <c r="BE96"/>
  <c r="T96"/>
  <c r="R96"/>
  <c r="P96"/>
  <c r="BI91"/>
  <c r="BH91"/>
  <c r="BF91"/>
  <c r="BE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82"/>
  <c r="E7"/>
  <c r="E76"/>
  <c i="2" r="J39"/>
  <c r="J38"/>
  <c i="1" r="AY56"/>
  <c i="2" r="J37"/>
  <c i="1" r="AX56"/>
  <c i="2" r="BI107"/>
  <c r="BH107"/>
  <c r="BF107"/>
  <c r="BE107"/>
  <c r="T107"/>
  <c r="T106"/>
  <c r="R107"/>
  <c r="R106"/>
  <c r="P107"/>
  <c r="P106"/>
  <c r="BI102"/>
  <c r="BH102"/>
  <c r="BF102"/>
  <c r="BE102"/>
  <c r="T102"/>
  <c r="R102"/>
  <c r="P102"/>
  <c r="BI97"/>
  <c r="BH97"/>
  <c r="BF97"/>
  <c r="BE97"/>
  <c r="T97"/>
  <c r="R97"/>
  <c r="P97"/>
  <c r="BI91"/>
  <c r="BH91"/>
  <c r="BF91"/>
  <c r="BE91"/>
  <c r="T91"/>
  <c r="R91"/>
  <c r="P91"/>
  <c r="J85"/>
  <c r="J84"/>
  <c r="F84"/>
  <c r="F82"/>
  <c r="E80"/>
  <c r="J59"/>
  <c r="J58"/>
  <c r="F58"/>
  <c r="F56"/>
  <c r="E54"/>
  <c r="J20"/>
  <c r="E20"/>
  <c r="F85"/>
  <c r="J19"/>
  <c r="J14"/>
  <c r="J82"/>
  <c r="E7"/>
  <c r="E76"/>
  <c i="1" r="L50"/>
  <c r="AM50"/>
  <c r="AM49"/>
  <c r="L49"/>
  <c r="AM47"/>
  <c r="L47"/>
  <c r="L45"/>
  <c r="L44"/>
  <c i="10" r="BK108"/>
  <c r="J108"/>
  <c r="BK105"/>
  <c r="J105"/>
  <c r="BK102"/>
  <c r="J102"/>
  <c r="BK100"/>
  <c r="J100"/>
  <c r="BK98"/>
  <c r="J98"/>
  <c r="BK96"/>
  <c r="J96"/>
  <c r="BK93"/>
  <c r="J93"/>
  <c i="9" r="BK105"/>
  <c r="J105"/>
  <c r="BK100"/>
  <c r="J100"/>
  <c r="BK96"/>
  <c r="J96"/>
  <c r="BK91"/>
  <c r="J91"/>
  <c i="8" r="BK111"/>
  <c r="J111"/>
  <c r="BK106"/>
  <c r="J106"/>
  <c r="BK101"/>
  <c r="J101"/>
  <c r="BK95"/>
  <c r="J95"/>
  <c r="BK91"/>
  <c r="J91"/>
  <c i="7" r="BK108"/>
  <c r="J108"/>
  <c r="BK105"/>
  <c r="J105"/>
  <c r="BK102"/>
  <c r="J102"/>
  <c r="BK100"/>
  <c r="J100"/>
  <c r="BK98"/>
  <c r="J98"/>
  <c r="BK96"/>
  <c r="J96"/>
  <c r="BK93"/>
  <c r="J93"/>
  <c i="6" r="BK105"/>
  <c r="J105"/>
  <c r="BK100"/>
  <c r="J100"/>
  <c r="BK96"/>
  <c r="J96"/>
  <c r="BK91"/>
  <c r="J91"/>
  <c i="5" r="BK111"/>
  <c r="J111"/>
  <c r="BK106"/>
  <c r="J106"/>
  <c r="BK101"/>
  <c r="J101"/>
  <c r="BK95"/>
  <c r="J95"/>
  <c r="BK91"/>
  <c r="J91"/>
  <c i="4" r="BK108"/>
  <c r="J108"/>
  <c r="BK105"/>
  <c r="J105"/>
  <c r="BK102"/>
  <c r="J102"/>
  <c r="BK100"/>
  <c r="J100"/>
  <c r="BK98"/>
  <c r="J98"/>
  <c r="BK96"/>
  <c r="J96"/>
  <c r="BK93"/>
  <c r="J93"/>
  <c i="3" r="BK105"/>
  <c r="J105"/>
  <c r="BK100"/>
  <c r="J100"/>
  <c r="BK96"/>
  <c r="J96"/>
  <c r="BK91"/>
  <c r="J91"/>
  <c i="2" r="BK107"/>
  <c r="J107"/>
  <c r="BK102"/>
  <c r="J102"/>
  <c r="BK97"/>
  <c r="J97"/>
  <c r="BK91"/>
  <c r="J91"/>
  <c i="1" r="AS63"/>
  <c r="AS59"/>
  <c r="AS55"/>
  <c i="2" l="1" r="BK90"/>
  <c r="J90"/>
  <c r="J65"/>
  <c r="P90"/>
  <c r="P89"/>
  <c r="P88"/>
  <c i="1" r="AU56"/>
  <c i="2" r="R90"/>
  <c r="R89"/>
  <c r="R88"/>
  <c r="T90"/>
  <c r="T89"/>
  <c r="T88"/>
  <c i="3" r="BK90"/>
  <c r="J90"/>
  <c r="J65"/>
  <c r="P90"/>
  <c r="P89"/>
  <c r="P88"/>
  <c i="1" r="AU57"/>
  <c i="3" r="R90"/>
  <c r="R89"/>
  <c r="R88"/>
  <c r="T90"/>
  <c r="T89"/>
  <c r="T88"/>
  <c i="4" r="BK95"/>
  <c r="J95"/>
  <c r="J66"/>
  <c r="P95"/>
  <c r="P91"/>
  <c r="P90"/>
  <c i="1" r="AU58"/>
  <c i="4" r="R95"/>
  <c r="R91"/>
  <c r="R90"/>
  <c r="T95"/>
  <c r="T91"/>
  <c r="T90"/>
  <c i="5" r="BK90"/>
  <c r="J90"/>
  <c r="J65"/>
  <c r="P90"/>
  <c r="P89"/>
  <c r="P88"/>
  <c i="1" r="AU60"/>
  <c i="5" r="R90"/>
  <c r="R89"/>
  <c r="R88"/>
  <c r="T90"/>
  <c r="T89"/>
  <c r="T88"/>
  <c i="6" r="BK90"/>
  <c r="J90"/>
  <c r="J65"/>
  <c r="P90"/>
  <c r="P89"/>
  <c r="P88"/>
  <c i="1" r="AU61"/>
  <c i="6" r="R90"/>
  <c r="R89"/>
  <c r="R88"/>
  <c r="T90"/>
  <c r="T89"/>
  <c r="T88"/>
  <c i="7" r="BK95"/>
  <c r="J95"/>
  <c r="J66"/>
  <c r="P95"/>
  <c r="P91"/>
  <c r="P90"/>
  <c i="1" r="AU62"/>
  <c i="7" r="R95"/>
  <c r="R91"/>
  <c r="R90"/>
  <c r="T95"/>
  <c r="T91"/>
  <c r="T90"/>
  <c i="8" r="BK90"/>
  <c r="J90"/>
  <c r="J65"/>
  <c r="P90"/>
  <c r="P89"/>
  <c r="P88"/>
  <c i="1" r="AU64"/>
  <c i="8" r="R90"/>
  <c r="R89"/>
  <c r="R88"/>
  <c r="T90"/>
  <c r="T89"/>
  <c r="T88"/>
  <c i="9" r="BK90"/>
  <c r="J90"/>
  <c r="J65"/>
  <c r="P90"/>
  <c r="P89"/>
  <c r="P88"/>
  <c i="1" r="AU65"/>
  <c i="9" r="R90"/>
  <c r="R89"/>
  <c r="R88"/>
  <c r="T90"/>
  <c r="T89"/>
  <c r="T88"/>
  <c i="10" r="BK95"/>
  <c r="J95"/>
  <c r="J66"/>
  <c r="P95"/>
  <c r="P91"/>
  <c r="P90"/>
  <c i="1" r="AU66"/>
  <c i="10" r="R95"/>
  <c r="R91"/>
  <c r="R90"/>
  <c r="T95"/>
  <c r="T91"/>
  <c r="T90"/>
  <c i="2" r="E50"/>
  <c r="J56"/>
  <c r="F59"/>
  <c r="BG91"/>
  <c r="BG97"/>
  <c r="BG102"/>
  <c r="BG107"/>
  <c r="BK106"/>
  <c r="J106"/>
  <c r="J66"/>
  <c i="3" r="E50"/>
  <c r="J56"/>
  <c r="F59"/>
  <c r="BG91"/>
  <c r="BG96"/>
  <c r="BG100"/>
  <c r="BG105"/>
  <c r="BK104"/>
  <c r="J104"/>
  <c r="J66"/>
  <c i="4" r="E50"/>
  <c r="J56"/>
  <c r="F59"/>
  <c r="BG93"/>
  <c r="BG96"/>
  <c r="BG98"/>
  <c r="BG100"/>
  <c r="BG102"/>
  <c r="BG105"/>
  <c r="BG108"/>
  <c r="BK92"/>
  <c r="J92"/>
  <c r="J65"/>
  <c r="BK104"/>
  <c r="J104"/>
  <c r="J67"/>
  <c r="BK107"/>
  <c r="J107"/>
  <c r="J68"/>
  <c i="5" r="E50"/>
  <c r="J56"/>
  <c r="F59"/>
  <c r="BG91"/>
  <c r="BG95"/>
  <c r="BG101"/>
  <c r="BG106"/>
  <c r="BG111"/>
  <c r="BK110"/>
  <c r="J110"/>
  <c r="J66"/>
  <c i="6" r="E50"/>
  <c r="J56"/>
  <c r="F59"/>
  <c r="BG91"/>
  <c r="BG96"/>
  <c r="BG100"/>
  <c r="BG105"/>
  <c r="BK104"/>
  <c r="J104"/>
  <c r="J66"/>
  <c i="7" r="E50"/>
  <c r="J56"/>
  <c r="F59"/>
  <c r="BG93"/>
  <c r="BG96"/>
  <c r="BG98"/>
  <c r="BG100"/>
  <c r="BG102"/>
  <c r="BG105"/>
  <c r="BG108"/>
  <c r="BK92"/>
  <c r="J92"/>
  <c r="J65"/>
  <c r="BK104"/>
  <c r="J104"/>
  <c r="J67"/>
  <c r="BK107"/>
  <c r="J107"/>
  <c r="J68"/>
  <c i="8" r="E50"/>
  <c r="J56"/>
  <c r="F59"/>
  <c r="BG91"/>
  <c r="BG95"/>
  <c r="BG101"/>
  <c r="BG106"/>
  <c r="BG111"/>
  <c r="BK110"/>
  <c r="J110"/>
  <c r="J66"/>
  <c i="9" r="E50"/>
  <c r="J56"/>
  <c r="F59"/>
  <c r="BG91"/>
  <c r="BG96"/>
  <c r="BG100"/>
  <c r="BG105"/>
  <c r="BK104"/>
  <c r="J104"/>
  <c r="J66"/>
  <c i="10" r="E50"/>
  <c r="J56"/>
  <c r="F59"/>
  <c r="BG93"/>
  <c r="BG96"/>
  <c r="BG98"/>
  <c r="BG100"/>
  <c r="BG102"/>
  <c r="BG105"/>
  <c r="BG108"/>
  <c r="BK92"/>
  <c r="J92"/>
  <c r="J65"/>
  <c r="BK104"/>
  <c r="J104"/>
  <c r="J67"/>
  <c r="BK107"/>
  <c r="J107"/>
  <c r="J68"/>
  <c i="2" r="F35"/>
  <c i="1" r="AZ56"/>
  <c i="2" r="J35"/>
  <c i="1" r="AV56"/>
  <c i="2" r="F36"/>
  <c i="1" r="BA56"/>
  <c i="2" r="J36"/>
  <c i="1" r="AW56"/>
  <c i="2" r="F38"/>
  <c i="1" r="BC56"/>
  <c i="2" r="F39"/>
  <c i="1" r="BD56"/>
  <c i="3" r="F35"/>
  <c i="1" r="AZ57"/>
  <c i="3" r="J35"/>
  <c i="1" r="AV57"/>
  <c i="3" r="F36"/>
  <c i="1" r="BA57"/>
  <c i="3" r="J36"/>
  <c i="1" r="AW57"/>
  <c i="3" r="F38"/>
  <c i="1" r="BC57"/>
  <c i="3" r="F39"/>
  <c i="1" r="BD57"/>
  <c i="4" r="F35"/>
  <c i="1" r="AZ58"/>
  <c i="4" r="J35"/>
  <c i="1" r="AV58"/>
  <c i="4" r="F36"/>
  <c i="1" r="BA58"/>
  <c i="4" r="J36"/>
  <c i="1" r="AW58"/>
  <c i="4" r="F38"/>
  <c i="1" r="BC58"/>
  <c i="4" r="F39"/>
  <c i="1" r="BD58"/>
  <c i="5" r="F35"/>
  <c i="1" r="AZ60"/>
  <c i="5" r="J35"/>
  <c i="1" r="AV60"/>
  <c i="5" r="F36"/>
  <c i="1" r="BA60"/>
  <c i="5" r="J36"/>
  <c i="1" r="AW60"/>
  <c i="5" r="F38"/>
  <c i="1" r="BC60"/>
  <c i="5" r="F39"/>
  <c i="1" r="BD60"/>
  <c i="6" r="F35"/>
  <c i="1" r="AZ61"/>
  <c i="6" r="J35"/>
  <c i="1" r="AV61"/>
  <c i="6" r="F36"/>
  <c i="1" r="BA61"/>
  <c i="6" r="J36"/>
  <c i="1" r="AW61"/>
  <c i="6" r="F38"/>
  <c i="1" r="BC61"/>
  <c i="6" r="F39"/>
  <c i="1" r="BD61"/>
  <c i="7" r="F35"/>
  <c i="1" r="AZ62"/>
  <c i="7" r="J35"/>
  <c i="1" r="AV62"/>
  <c i="7" r="F36"/>
  <c i="1" r="BA62"/>
  <c i="7" r="J36"/>
  <c i="1" r="AW62"/>
  <c i="7" r="F38"/>
  <c i="1" r="BC62"/>
  <c i="7" r="F39"/>
  <c i="1" r="BD62"/>
  <c i="8" r="F35"/>
  <c i="1" r="AZ64"/>
  <c i="8" r="J35"/>
  <c i="1" r="AV64"/>
  <c i="8" r="F36"/>
  <c i="1" r="BA64"/>
  <c i="8" r="J36"/>
  <c i="1" r="AW64"/>
  <c i="8" r="F38"/>
  <c i="1" r="BC64"/>
  <c i="8" r="F39"/>
  <c i="1" r="BD64"/>
  <c i="9" r="F35"/>
  <c i="1" r="AZ65"/>
  <c i="9" r="J35"/>
  <c i="1" r="AV65"/>
  <c i="9" r="F36"/>
  <c i="1" r="BA65"/>
  <c i="9" r="J36"/>
  <c i="1" r="AW65"/>
  <c i="9" r="F38"/>
  <c i="1" r="BC65"/>
  <c i="9" r="F39"/>
  <c i="1" r="BD65"/>
  <c i="10" r="F35"/>
  <c i="1" r="AZ66"/>
  <c i="10" r="J35"/>
  <c i="1" r="AV66"/>
  <c i="10" r="F36"/>
  <c i="1" r="BA66"/>
  <c i="10" r="J36"/>
  <c i="1" r="AW66"/>
  <c i="10" r="F38"/>
  <c i="1" r="BC66"/>
  <c i="10" r="F39"/>
  <c i="1" r="BD66"/>
  <c r="AS54"/>
  <c i="2" l="1" r="BK89"/>
  <c r="J89"/>
  <c r="J64"/>
  <c i="3" r="BK89"/>
  <c r="J89"/>
  <c r="J64"/>
  <c i="4" r="BK91"/>
  <c r="J91"/>
  <c r="J64"/>
  <c i="5" r="BK89"/>
  <c r="J89"/>
  <c r="J64"/>
  <c i="6" r="BK89"/>
  <c r="J89"/>
  <c r="J64"/>
  <c i="7" r="BK91"/>
  <c r="J91"/>
  <c r="J64"/>
  <c i="8" r="BK89"/>
  <c r="J89"/>
  <c r="J64"/>
  <c i="9" r="BK89"/>
  <c r="J89"/>
  <c r="J64"/>
  <c i="10" r="BK91"/>
  <c r="J91"/>
  <c r="J64"/>
  <c i="1" r="AT56"/>
  <c r="AT57"/>
  <c r="AT58"/>
  <c r="AT60"/>
  <c r="AT61"/>
  <c r="AT62"/>
  <c r="AT64"/>
  <c r="AT65"/>
  <c r="AT66"/>
  <c r="AU55"/>
  <c r="AZ55"/>
  <c r="AV55"/>
  <c r="BA55"/>
  <c r="AW55"/>
  <c r="BC55"/>
  <c r="AY55"/>
  <c r="BD55"/>
  <c r="AU59"/>
  <c r="AZ59"/>
  <c r="AV59"/>
  <c r="BA59"/>
  <c r="AW59"/>
  <c r="BC59"/>
  <c r="AY59"/>
  <c r="BD59"/>
  <c r="AU63"/>
  <c r="AZ63"/>
  <c r="AV63"/>
  <c r="BA63"/>
  <c r="AW63"/>
  <c r="BC63"/>
  <c r="AY63"/>
  <c r="BD63"/>
  <c i="2" r="F37"/>
  <c i="1" r="BB56"/>
  <c i="3" r="F37"/>
  <c i="1" r="BB57"/>
  <c i="4" r="F37"/>
  <c i="1" r="BB58"/>
  <c i="5" r="F37"/>
  <c i="1" r="BB60"/>
  <c i="6" r="F37"/>
  <c i="1" r="BB61"/>
  <c i="7" r="F37"/>
  <c i="1" r="BB62"/>
  <c i="8" r="F37"/>
  <c i="1" r="BB64"/>
  <c i="9" r="F37"/>
  <c i="1" r="BB65"/>
  <c i="10" r="F37"/>
  <c i="1" r="BB66"/>
  <c i="2" l="1" r="BK88"/>
  <c r="J88"/>
  <c r="J63"/>
  <c i="3" r="BK88"/>
  <c r="J88"/>
  <c r="J63"/>
  <c i="4" r="BK90"/>
  <c r="J90"/>
  <c r="J63"/>
  <c i="5" r="BK88"/>
  <c r="J88"/>
  <c r="J63"/>
  <c i="6" r="BK88"/>
  <c r="J88"/>
  <c r="J63"/>
  <c i="7" r="BK90"/>
  <c r="J90"/>
  <c r="J63"/>
  <c i="8" r="BK88"/>
  <c r="J88"/>
  <c r="J63"/>
  <c i="9" r="BK88"/>
  <c r="J88"/>
  <c r="J63"/>
  <c i="10" r="BK90"/>
  <c r="J90"/>
  <c r="J63"/>
  <c i="1" r="AU54"/>
  <c r="BD54"/>
  <c r="W33"/>
  <c r="AT55"/>
  <c r="BB55"/>
  <c r="AX55"/>
  <c r="AT59"/>
  <c r="BB59"/>
  <c r="AX59"/>
  <c r="AT63"/>
  <c r="BB63"/>
  <c r="AX63"/>
  <c r="AZ54"/>
  <c r="W29"/>
  <c r="BA54"/>
  <c r="W30"/>
  <c r="BC54"/>
  <c r="W32"/>
  <c l="1" r="AV54"/>
  <c r="AK29"/>
  <c r="AW54"/>
  <c r="AK30"/>
  <c r="AY54"/>
  <c r="BB54"/>
  <c r="W31"/>
  <c i="2" r="J32"/>
  <c i="1" r="AG56"/>
  <c r="AN56"/>
  <c i="3" r="J32"/>
  <c i="1" r="AG57"/>
  <c r="AN57"/>
  <c i="4" r="J32"/>
  <c i="1" r="AG58"/>
  <c r="AN58"/>
  <c i="5" r="J32"/>
  <c i="1" r="AG60"/>
  <c r="AN60"/>
  <c i="6" r="J32"/>
  <c i="1" r="AG61"/>
  <c r="AN61"/>
  <c i="7" r="J32"/>
  <c i="1" r="AG62"/>
  <c r="AN62"/>
  <c i="8" r="J32"/>
  <c i="1" r="AG64"/>
  <c r="AN64"/>
  <c i="9" r="J32"/>
  <c i="1" r="AG65"/>
  <c r="AN65"/>
  <c i="10" r="J32"/>
  <c i="1" r="AG66"/>
  <c r="AN66"/>
  <c i="2" l="1" r="J41"/>
  <c i="3" r="J41"/>
  <c i="4" r="J41"/>
  <c i="5" r="J41"/>
  <c i="6" r="J41"/>
  <c i="7" r="J41"/>
  <c i="8" r="J41"/>
  <c i="9" r="J41"/>
  <c i="10" r="J41"/>
  <c i="1" r="AT54"/>
  <c r="AG55"/>
  <c r="AG59"/>
  <c r="AN59"/>
  <c r="AG63"/>
  <c r="AN63"/>
  <c r="AX54"/>
  <c l="1" r="AN55"/>
  <c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<sst xmlns="http://schemas.openxmlformats.org/spreadsheetml/2006/main">
  <si>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</si>
  <si>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</si>
  <si>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</si>
  <si>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</si>
  <si>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</si>
  <si>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{65ade2a0-37e5-4229-aa54-6c3c200e7313}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</si>
  <si>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</si>
  <si>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</si>
  <si>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</si>
  <si>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</si>
  <si>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</si>
  <si>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</si>
  <si>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</si>
  <si>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</si>
  <si>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10000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</si>
  <si>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</si>
  <si>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</si>
  <si>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Labe, Čelákovice – Klavary, odstranění nánosů z plavebních kanálů</t>
  </si>
  <si>
    <t>KSO:</t>
  </si>
  <si>
    <t>833 35</t>
  </si>
  <si>
    <t>CC-CZ:</t>
  </si>
  <si>
    <t>215</t>
  </si>
  <si>
    <t>Místo:</t>
  </si>
  <si>
    <t>Labe</t>
  </si>
  <si>
    <t>Datum:</t>
  </si>
  <si>
    <t>18.11.2025</t>
  </si>
  <si>
    <t>Zadavatel:</t>
  </si>
  <si>
    <t>IČ:</t>
  </si>
  <si>
    <t>70890005</t>
  </si>
  <si>
    <t>Povodí Labe, státní podnik</t>
  </si>
  <si>
    <t>DIČ:</t>
  </si>
  <si>
    <t>CZ70890005</t>
  </si>
  <si>
    <t>Účastník:</t>
  </si>
  <si>
    <t>Vyplň údaj</t>
  </si>
  <si>
    <t>Projektant:</t>
  </si>
  <si>
    <t>True</t>
  </si>
  <si>
    <t>Zpracovatel:</t>
  </si>
  <si>
    <t/>
  </si>
  <si>
    <t>Ing. Eva Morkesová</t>
  </si>
  <si>
    <t>Poznámka:</t>
  </si>
  <si>
    <t>Soupis prací je sestaven s využitím Cenové soustavy ÚRS 2025/II.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</si>
  <si>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</si>
  <si>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</si>
  <si>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</si>
  <si>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</si>
  <si>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</si>
  <si>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</si>
  <si>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</si>
  <si>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</si>
  <si>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</si>
  <si>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</si>
  <si>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</si>
  <si>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</si>
  <si>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</si>
  <si>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</si>
  <si>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</si>
  <si>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</si>
  <si>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</si>
  <si>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</si>
  <si>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</si>
  <si>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</si>
  <si>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</si>
  <si>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</si>
  <si>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</si>
  <si>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</si>
  <si>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</si>
  <si>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</si>
  <si>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</si>
  <si>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</si>
  <si>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</si>
  <si>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</si>
  <si>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</si>
  <si>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</si>
  <si>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</si>
  <si>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</si>
  <si>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</si>
  <si>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</si>
  <si>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</si>
  <si>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</si>
  <si>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139251014</t>
  </si>
  <si>
    <t>VD Čelákovice, odstranění nánosů</t>
  </si>
  <si>
    <t>STA</t>
  </si>
  <si>
    <t>1</t>
  </si>
  <si>
    <t>{fe30102a-ee02-431a-9603-b9b9fd63c828}</t>
  </si>
  <si>
    <t>833</t>
  </si>
  <si>
    <t>2</t>
  </si>
  <si>
    <t>/</t>
  </si>
  <si>
    <t>SO 01.1</t>
  </si>
  <si>
    <t>Čelákovice - DPK</t>
  </si>
  <si>
    <t>Soupis</t>
  </si>
  <si>
    <t>{dff82907-a75a-4c05-a977-d84dd68e1920}</t>
  </si>
  <si>
    <t>SO 01.2</t>
  </si>
  <si>
    <t>Čelákovice - HPK</t>
  </si>
  <si>
    <t>{a522ceef-c5d1-4be7-80fd-bda4b9dee85e}</t>
  </si>
  <si>
    <t>VON</t>
  </si>
  <si>
    <t>Vedlejší a ostatní náklady</t>
  </si>
  <si>
    <t>{b0fe31c8-1ae9-4360-ba43-705e9f24ee76}</t>
  </si>
  <si>
    <t>139251013</t>
  </si>
  <si>
    <t>VD Lysá nad Labem, odstranění nánosů</t>
  </si>
  <si>
    <t>{29c9774e-eca3-458c-b0e0-dc18fdb8bae6}</t>
  </si>
  <si>
    <t>SO 02.1</t>
  </si>
  <si>
    <t>Lysá nad Labem - DPK</t>
  </si>
  <si>
    <t>{569857a3-d977-43aa-8ddc-b1ef88c6fa51}</t>
  </si>
  <si>
    <t>SO 02.2</t>
  </si>
  <si>
    <t>Lysá nad Labem - HPK</t>
  </si>
  <si>
    <t>{7a7bc555-f47a-474c-8bcd-28c85b6295f6}</t>
  </si>
  <si>
    <t>{f91bc08e-a376-4121-b24f-778ecacf5d3c}</t>
  </si>
  <si>
    <t>139251011</t>
  </si>
  <si>
    <t>VD Klavary, odstranění nánosů</t>
  </si>
  <si>
    <t>{95719801-5221-44fd-93a9-69e9967425cf}</t>
  </si>
  <si>
    <t>SO 03.1</t>
  </si>
  <si>
    <t>Klavary - DPK</t>
  </si>
  <si>
    <t>{7db64936-58e6-4ed3-ac58-f2b3e445dadd}</t>
  </si>
  <si>
    <t>SO 03.2</t>
  </si>
  <si>
    <t>Klavary - HPK</t>
  </si>
  <si>
    <t>{7755e90d-d8cc-4be9-b4bf-508031c979b4}</t>
  </si>
  <si>
    <t>{1f0877b0-642b-4283-9e83-70fb28ca0667}</t>
  </si>
  <si>
    <t>KRYCÍ LIST SOUPISU PRACÍ</t>
  </si>
  <si>
    <t>Objekt:</t>
  </si>
  <si>
    <t>139251014 - VD Čelákovice, odstranění nánosů</t>
  </si>
  <si>
    <t>Soupis:</t>
  </si>
  <si>
    <t>SO 01.1 - Čelákovice - DPK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</si>
  <si>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</si>
  <si>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</si>
  <si>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</si>
  <si>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</si>
  <si>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</si>
  <si>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</si>
  <si>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>VRN5 - Výzisk celkem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</si>
  <si>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</si>
  <si>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</si>
  <si>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</si>
  <si>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</si>
  <si>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</si>
  <si>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</si>
  <si>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</si>
  <si>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</si>
  <si>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</si>
  <si>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</si>
  <si>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</si>
  <si>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</si>
  <si>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</si>
  <si>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</si>
  <si>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</si>
  <si>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</si>
  <si>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</si>
  <si>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</si>
  <si>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AGR 01.1.1</t>
  </si>
  <si>
    <t>Vytěžení nánosů</t>
  </si>
  <si>
    <t>m3</t>
  </si>
  <si>
    <t>4</t>
  </si>
  <si>
    <t>830771876</t>
  </si>
  <si>
    <t>PP</t>
  </si>
  <si>
    <t>Vytěžení nánosů běžnou mechanizací</t>
  </si>
  <si>
    <t>P</t>
  </si>
  <si>
    <t>Poznámka k položce:_x000d_
Zhotovitel zvolí způsob vytěžení nánosů dle svých možností, zvyklostí, technického a technologického vybavení. Při stanovení nabídkové ceny zohlední veškeré náklady pro zdárné provedení a průběžnou kontrolu.
Položka se vztahuje pro jakoukoliv třídu těžitelnosti zeminy i horniny, včetně ručního provádění prací v ochranných pásmech inženýrských sítí a v omezených prostorách, např. pod mosty.</t>
  </si>
  <si>
    <t>VV</t>
  </si>
  <si>
    <t>vytěžení materiálu ze dna koryta</t>
  </si>
  <si>
    <t xml:space="preserve">shrnutí nánosů podvodní mechanizací z plavební dráhy a vytěžení (odpočet materiálu do depresí) </t>
  </si>
  <si>
    <t>4200,0-0,0</t>
  </si>
  <si>
    <t>AGR 01.1.2</t>
  </si>
  <si>
    <t>Přemístění vytěženého materiálu</t>
  </si>
  <si>
    <t>557724397</t>
  </si>
  <si>
    <t>Přemístění vytěženého materiálu vodorovně i svisle na jakoukoliv vzdálenost, včetně veškeré manipulace (přehození, nakládání, překládání, vykládání, skládání apod.) a případných nákladů spojených s deponováním materiálu (např. poplatek za uložení na meziskládce, úprava meziskládky, ...)</t>
  </si>
  <si>
    <t xml:space="preserve">Poznámka k položce:_x000d_
Položka se vztahuje pro jakoukoliv třídu těžitelnosti zeminy i horniny a platí pro výkopek i sypaninu. </t>
  </si>
  <si>
    <t xml:space="preserve">včetně odvozu vytěženého zvodnělého zemního materiálu po vodě i po suchu, částečného odvodnění na plavidle a přeložení z lodi na automobily </t>
  </si>
  <si>
    <t>4200,0</t>
  </si>
  <si>
    <t>3</t>
  </si>
  <si>
    <t>AGR 01.1.3</t>
  </si>
  <si>
    <t>Likvidace vytěženého materiálu</t>
  </si>
  <si>
    <t>-633061110</t>
  </si>
  <si>
    <t>Likvidace vytěženého materiálu dle platné legislativy, včetně případného poplatku za uložení</t>
  </si>
  <si>
    <t xml:space="preserve">Poznámka k položce:_x000d_
V PŘÍPADĚ ODKUPU TUTO POLOŽKU NEVYPLŇUJTE!
Při odkupu vyzískaného říčního materiálu uveďtě jednotkovou cenu pouze v položce AGR 01.1.4. Jednotkovou cenu položky AGR 01.1.3 nevyplňujte!
Likvidace v souladu se zákonem č. 541/2020 Sb., o odpadech a jeho prováděcími předpisy.
</t>
  </si>
  <si>
    <t>VRN5</t>
  </si>
  <si>
    <t>Výzisk celkem</t>
  </si>
  <si>
    <t>AGR 01.1.4</t>
  </si>
  <si>
    <t>Odkup vyzískaného říčního materiálu</t>
  </si>
  <si>
    <t>452024266</t>
  </si>
  <si>
    <t>Poznámka k položce:_x000d_
V PŘÍPADĚ LIKVIDACE TUTO POLOŽKU NEVYPLŇUJTE!
Při likvidaci vytěženého materiálu uveďtě jednotkovou cenu pouze v položce AGR 01.1.3. Jednotkovou cenu položky AGR 01.1.4 nevyplňujte!
Zhotovitel bere na vědomí, že nános je odkupován jako surový říční materiál a nejedná se o výrobek. Objednatel proto kromě již poskytnutých informací neposkytuje žádné certifikace ani obdobné doklady. Vlastnické právo k nánosu a rizika s tím spojená přechází z objednatele na zhotovitele okamžikem jeho vytěžení z vodního prostředí.
Zhotovitel při stanovení nabídkové ceny za odkup zohlednil veškeré náklady spojené s úpravou vytěženého materiálu, jako je například odvodnění, třídění, zajištění případných rozborů a zkoušek nezbytných pro jeho využití v souladu s platnou legislativou. Dále zohlednil i skutečnost, že část vytěženého materiálu nemusí být druhotně využitelná (např. komunální odpad, dřevní hmota).</t>
  </si>
  <si>
    <t>-4200,0</t>
  </si>
  <si>
    <t>SO 01.2 - Čelákovice - HPK</t>
  </si>
  <si>
    <t>-1302876578</t>
  </si>
  <si>
    <t>800,0</t>
  </si>
  <si>
    <t>-556344268</t>
  </si>
  <si>
    <t>-1611387089</t>
  </si>
  <si>
    <t>-1011162142</t>
  </si>
  <si>
    <t>-800,0</t>
  </si>
  <si>
    <t>VON - Vedlejší a ostatní náklady</t>
  </si>
  <si>
    <t>OST - Vedlejší a ostatní rozpočtové náklady</t>
  </si>
  <si>
    <t xml:space="preserve">    01 - Vedlejší rozpočtové náklady</t>
  </si>
  <si>
    <t xml:space="preserve">    02 - Projektová dokumentace - ostatní náklady</t>
  </si>
  <si>
    <t xml:space="preserve">    03 - Geodetické práce a vytýčení - ostatní náklady</t>
  </si>
  <si>
    <t xml:space="preserve">    09 - Ostatní náklady</t>
  </si>
  <si>
    <t>OST</t>
  </si>
  <si>
    <t>Vedlejší a ostatní rozpočtové náklady</t>
  </si>
  <si>
    <t>01</t>
  </si>
  <si>
    <t>Vedlejší rozpočtové náklady</t>
  </si>
  <si>
    <t>0001R</t>
  </si>
  <si>
    <t>Zajištění kompletního zařízení staveniště</t>
  </si>
  <si>
    <t>soubor</t>
  </si>
  <si>
    <t>1024</t>
  </si>
  <si>
    <t>-397775411</t>
  </si>
  <si>
    <t>02</t>
  </si>
  <si>
    <t>Projektová dokumentace - ostatní náklady</t>
  </si>
  <si>
    <t>0210</t>
  </si>
  <si>
    <t>Vypracování Plánu opatření pro případ havárie</t>
  </si>
  <si>
    <t>kus</t>
  </si>
  <si>
    <t>-1154211568</t>
  </si>
  <si>
    <t>Zhotovitelem vypracovaný Plán opatření pro případ havárie, pro případ úniku závadných látek (např. ropné produkty, cementové výluhy, odpadní vody z těsnících clon, atd.)</t>
  </si>
  <si>
    <t>0221</t>
  </si>
  <si>
    <t>Zpracování povodňového plánu stavby dle §71 zákona č. 254/2001 Sb. včetně zajištění schválení příslušnými orgány správy a Povodím Labe, státní podnik</t>
  </si>
  <si>
    <t>1168387268</t>
  </si>
  <si>
    <t>023</t>
  </si>
  <si>
    <t>Vypracování projektu skutečného provedení díla</t>
  </si>
  <si>
    <t>17656665</t>
  </si>
  <si>
    <t>5</t>
  </si>
  <si>
    <t>R_1000</t>
  </si>
  <si>
    <t xml:space="preserve">Vypracování Plánu BOZP </t>
  </si>
  <si>
    <t>1776218110</t>
  </si>
  <si>
    <t>03</t>
  </si>
  <si>
    <t>Geodetické práce a vytýčení - ostatní náklady</t>
  </si>
  <si>
    <t>6</t>
  </si>
  <si>
    <t>0123R</t>
  </si>
  <si>
    <t>Zajištění veškerých geodetických prací souvisejících s realizací díla</t>
  </si>
  <si>
    <t>-456663714</t>
  </si>
  <si>
    <t>09</t>
  </si>
  <si>
    <t>Ostatní náklady</t>
  </si>
  <si>
    <t>7</t>
  </si>
  <si>
    <t>0009R</t>
  </si>
  <si>
    <t>Zajištění ekologicko-biologického dozoru po dobu stavby</t>
  </si>
  <si>
    <t>262144</t>
  </si>
  <si>
    <t>-1033249036</t>
  </si>
  <si>
    <t>139251013 - VD Lysá nad Labem, odstranění nánosů</t>
  </si>
  <si>
    <t>SO 02.1 - Lysá nad Labem - DPK</t>
  </si>
  <si>
    <t>12725312R</t>
  </si>
  <si>
    <t>Vykopávky pod vodou dozerem v hornině třídy těžitelnosti I skupiny 1 až 3 s přemístěním výkopku přes 100 do 150 m</t>
  </si>
  <si>
    <t>-1079481019</t>
  </si>
  <si>
    <t>Vykopávky pod vodou dozerem s vodorovným přemístěním výkopku a jeho složením v hloubce do 6 m pod projektem stanovenou pracovní hladinou vody v hornině třídy těžitelnosti I skupiny 1 až 3, na vzdálenost přes 100 do 150 m</t>
  </si>
  <si>
    <t xml:space="preserve">shrnutí nánosů podvodní mechanizací z plavební dráhy do depresí  (zasypání výmolů ve dně, např. dozerem) </t>
  </si>
  <si>
    <t>1100,0</t>
  </si>
  <si>
    <t>303732491</t>
  </si>
  <si>
    <t>1450,0-1100,0</t>
  </si>
  <si>
    <t>-1555499272</t>
  </si>
  <si>
    <t>350,0</t>
  </si>
  <si>
    <t>-363037081</t>
  </si>
  <si>
    <t>-500868358</t>
  </si>
  <si>
    <t>-350,0</t>
  </si>
  <si>
    <t>SO 02.2 - Lysá nad Labem - HPK</t>
  </si>
  <si>
    <t>-354274694</t>
  </si>
  <si>
    <t>850,0</t>
  </si>
  <si>
    <t>-1081078913</t>
  </si>
  <si>
    <t>1338803205</t>
  </si>
  <si>
    <t>1108784824</t>
  </si>
  <si>
    <t>-850,0</t>
  </si>
  <si>
    <t>-704333191</t>
  </si>
  <si>
    <t>1738989258</t>
  </si>
  <si>
    <t>903475876</t>
  </si>
  <si>
    <t>-631010388</t>
  </si>
  <si>
    <t>129778126</t>
  </si>
  <si>
    <t>-2111501467</t>
  </si>
  <si>
    <t>-1120167178</t>
  </si>
  <si>
    <t>139251011 - VD Klavary, odstranění nánosů</t>
  </si>
  <si>
    <t>SO 03.1 - Klavary - DPK</t>
  </si>
  <si>
    <t>1953759592</t>
  </si>
  <si>
    <t>1500,0</t>
  </si>
  <si>
    <t>-189914660</t>
  </si>
  <si>
    <t>2300,0-1500,0</t>
  </si>
  <si>
    <t>2076863030</t>
  </si>
  <si>
    <t>1480211140</t>
  </si>
  <si>
    <t>-526520055</t>
  </si>
  <si>
    <t>SO 03.2 - Klavary - HPK</t>
  </si>
  <si>
    <t>560131868</t>
  </si>
  <si>
    <t>1000,0</t>
  </si>
  <si>
    <t>208473221</t>
  </si>
  <si>
    <t>-276035275</t>
  </si>
  <si>
    <t>-360604006</t>
  </si>
  <si>
    <t>-1000,0</t>
  </si>
  <si>
    <t>-1675887350</t>
  </si>
  <si>
    <t>-1863325045</t>
  </si>
  <si>
    <t>2138739024</t>
  </si>
  <si>
    <t>1227243303</t>
  </si>
  <si>
    <t>-73209786</t>
  </si>
  <si>
    <t>303890366</t>
  </si>
  <si>
    <t>-62024912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</si>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</sst>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8"/>
      <color rgb="FF969696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9" fillId="0" borderId="29" xfId="0" applyFont="1" applyBorder="1" applyAlignment="1">
      <alignment horizontal="left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0" xfId="0" applyFont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3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40" fillId="0" borderId="1" xfId="0" applyFont="1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46" fillId="0" borderId="27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vertical="top"/>
    </xf>
    <xf numFmtId="0" fontId="47" fillId="0" borderId="1" xfId="0" applyFont="1" applyBorder="1" applyAlignment="1" applyProtection="1">
      <alignment horizontal="left" vertical="center"/>
    </xf>
    <xf numFmtId="0" fontId="47" fillId="0" borderId="1" xfId="0" applyFont="1" applyBorder="1" applyAlignment="1" applyProtection="1">
      <alignment horizontal="center" vertical="center"/>
    </xf>
    <xf numFmtId="49" fontId="47" fillId="0" borderId="1" xfId="0" applyNumberFormat="1" applyFont="1" applyBorder="1" applyAlignment="1" applyProtection="1">
      <alignment horizontal="left" vertical="center"/>
    </xf>
    <xf numFmtId="0" fontId="46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styles" Target="styles.xml" /><Relationship Id="rId13" Type="http://schemas.openxmlformats.org/officeDocument/2006/relationships/theme" Target="theme/theme1.xml" /><Relationship Id="rId14" Type="http://schemas.openxmlformats.org/officeDocument/2006/relationships/calcChain" Target="calcChain.xml" /><Relationship Id="rId15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28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29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30</v>
      </c>
      <c r="AL11" s="23"/>
      <c r="AM11" s="23"/>
      <c r="AN11" s="28" t="s">
        <v>31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32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33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33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30</v>
      </c>
      <c r="AL14" s="23"/>
      <c r="AM14" s="23"/>
      <c r="AN14" s="35" t="s">
        <v>33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34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28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29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30</v>
      </c>
      <c r="AL17" s="23"/>
      <c r="AM17" s="23"/>
      <c r="AN17" s="28" t="s">
        <v>31</v>
      </c>
      <c r="AO17" s="23"/>
      <c r="AP17" s="23"/>
      <c r="AQ17" s="23"/>
      <c r="AR17" s="21"/>
      <c r="BE17" s="32"/>
      <c r="BS17" s="18" t="s">
        <v>35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37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38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30</v>
      </c>
      <c r="AL20" s="23"/>
      <c r="AM20" s="23"/>
      <c r="AN20" s="28" t="s">
        <v>37</v>
      </c>
      <c r="AO20" s="23"/>
      <c r="AP20" s="23"/>
      <c r="AQ20" s="23"/>
      <c r="AR20" s="21"/>
      <c r="BE20" s="32"/>
      <c r="BS20" s="18" t="s">
        <v>35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41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42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43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44</v>
      </c>
      <c r="AL28" s="46"/>
      <c r="AM28" s="46"/>
      <c r="AN28" s="46"/>
      <c r="AO28" s="46"/>
      <c r="AP28" s="41"/>
      <c r="AQ28" s="41"/>
      <c r="AR28" s="45"/>
      <c r="BE28" s="32"/>
    </row>
    <row r="29" hidden="1" s="3" customFormat="1" ht="14.4" customHeight="1">
      <c r="A29" s="3"/>
      <c r="B29" s="47"/>
      <c r="C29" s="48"/>
      <c r="D29" s="33" t="s">
        <v>45</v>
      </c>
      <c r="E29" s="48"/>
      <c r="F29" s="33" t="s">
        <v>46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hidden="1" s="3" customFormat="1" ht="14.4" customHeight="1">
      <c r="A30" s="3"/>
      <c r="B30" s="47"/>
      <c r="C30" s="48"/>
      <c r="D30" s="48"/>
      <c r="E30" s="48"/>
      <c r="F30" s="33" t="s">
        <v>47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s="3" customFormat="1" ht="14.4" customHeight="1">
      <c r="A31" s="3"/>
      <c r="B31" s="47"/>
      <c r="C31" s="48"/>
      <c r="D31" s="53" t="s">
        <v>45</v>
      </c>
      <c r="E31" s="48"/>
      <c r="F31" s="33" t="s">
        <v>48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s="3" customFormat="1" ht="14.4" customHeight="1">
      <c r="A32" s="3"/>
      <c r="B32" s="47"/>
      <c r="C32" s="48"/>
      <c r="D32" s="48"/>
      <c r="E32" s="48"/>
      <c r="F32" s="33" t="s">
        <v>49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50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4"/>
      <c r="D35" s="55" t="s">
        <v>51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52</v>
      </c>
      <c r="U35" s="56"/>
      <c r="V35" s="56"/>
      <c r="W35" s="56"/>
      <c r="X35" s="58" t="s">
        <v>53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5"/>
      <c r="BE37" s="39"/>
    </row>
    <row r="41" s="2" customFormat="1" ht="6.96" customHeight="1">
      <c r="A41" s="39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5"/>
      <c r="BE41" s="39"/>
    </row>
    <row r="42" s="2" customFormat="1" ht="24.96" customHeight="1">
      <c r="A42" s="39"/>
      <c r="B42" s="40"/>
      <c r="C42" s="24" t="s">
        <v>54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5"/>
      <c r="C44" s="33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10000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Labe, Čelákovice – Klavary, odstranění nánosů z plavebních kanálů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22</v>
      </c>
      <c r="D47" s="41"/>
      <c r="E47" s="41"/>
      <c r="F47" s="41"/>
      <c r="G47" s="41"/>
      <c r="H47" s="41"/>
      <c r="I47" s="41"/>
      <c r="J47" s="41"/>
      <c r="K47" s="41"/>
      <c r="L47" s="73" t="str">
        <f>IF(K8="","",K8)</f>
        <v>Labe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24</v>
      </c>
      <c r="AJ47" s="41"/>
      <c r="AK47" s="41"/>
      <c r="AL47" s="41"/>
      <c r="AM47" s="74" t="str">
        <f>IF(AN8= "","",AN8)</f>
        <v>18.11.2025</v>
      </c>
      <c r="AN47" s="74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26</v>
      </c>
      <c r="D49" s="41"/>
      <c r="E49" s="41"/>
      <c r="F49" s="41"/>
      <c r="G49" s="41"/>
      <c r="H49" s="41"/>
      <c r="I49" s="41"/>
      <c r="J49" s="41"/>
      <c r="K49" s="41"/>
      <c r="L49" s="66" t="str">
        <f>IF(E11= "","",E11)</f>
        <v>Povodí Labe, státní podnik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34</v>
      </c>
      <c r="AJ49" s="41"/>
      <c r="AK49" s="41"/>
      <c r="AL49" s="41"/>
      <c r="AM49" s="75" t="str">
        <f>IF(E17="","",E17)</f>
        <v>Povodí Labe, státní podnik</v>
      </c>
      <c r="AN49" s="66"/>
      <c r="AO49" s="66"/>
      <c r="AP49" s="66"/>
      <c r="AQ49" s="41"/>
      <c r="AR49" s="45"/>
      <c r="AS49" s="76" t="s">
        <v>55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39"/>
    </row>
    <row r="50" s="2" customFormat="1" ht="15.15" customHeight="1">
      <c r="A50" s="39"/>
      <c r="B50" s="40"/>
      <c r="C50" s="33" t="s">
        <v>32</v>
      </c>
      <c r="D50" s="41"/>
      <c r="E50" s="41"/>
      <c r="F50" s="41"/>
      <c r="G50" s="41"/>
      <c r="H50" s="41"/>
      <c r="I50" s="41"/>
      <c r="J50" s="41"/>
      <c r="K50" s="41"/>
      <c r="L50" s="66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36</v>
      </c>
      <c r="AJ50" s="41"/>
      <c r="AK50" s="41"/>
      <c r="AL50" s="41"/>
      <c r="AM50" s="75" t="str">
        <f>IF(E20="","",E20)</f>
        <v>Ing. Eva Morkesová</v>
      </c>
      <c r="AN50" s="66"/>
      <c r="AO50" s="66"/>
      <c r="AP50" s="66"/>
      <c r="AQ50" s="41"/>
      <c r="AR50" s="45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39"/>
    </row>
    <row r="52" s="2" customFormat="1" ht="29.28" customHeight="1">
      <c r="A52" s="39"/>
      <c r="B52" s="40"/>
      <c r="C52" s="88" t="s">
        <v>56</v>
      </c>
      <c r="D52" s="89"/>
      <c r="E52" s="89"/>
      <c r="F52" s="89"/>
      <c r="G52" s="89"/>
      <c r="H52" s="90"/>
      <c r="I52" s="91" t="s">
        <v>57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58</v>
      </c>
      <c r="AH52" s="89"/>
      <c r="AI52" s="89"/>
      <c r="AJ52" s="89"/>
      <c r="AK52" s="89"/>
      <c r="AL52" s="89"/>
      <c r="AM52" s="89"/>
      <c r="AN52" s="91" t="s">
        <v>59</v>
      </c>
      <c r="AO52" s="89"/>
      <c r="AP52" s="89"/>
      <c r="AQ52" s="93" t="s">
        <v>60</v>
      </c>
      <c r="AR52" s="45"/>
      <c r="AS52" s="94" t="s">
        <v>61</v>
      </c>
      <c r="AT52" s="95" t="s">
        <v>62</v>
      </c>
      <c r="AU52" s="95" t="s">
        <v>63</v>
      </c>
      <c r="AV52" s="95" t="s">
        <v>64</v>
      </c>
      <c r="AW52" s="95" t="s">
        <v>65</v>
      </c>
      <c r="AX52" s="95" t="s">
        <v>66</v>
      </c>
      <c r="AY52" s="95" t="s">
        <v>67</v>
      </c>
      <c r="AZ52" s="95" t="s">
        <v>68</v>
      </c>
      <c r="BA52" s="95" t="s">
        <v>69</v>
      </c>
      <c r="BB52" s="95" t="s">
        <v>70</v>
      </c>
      <c r="BC52" s="95" t="s">
        <v>71</v>
      </c>
      <c r="BD52" s="96" t="s">
        <v>72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39"/>
    </row>
    <row r="54" s="6" customFormat="1" ht="32.4" customHeight="1">
      <c r="A54" s="6"/>
      <c r="B54" s="100"/>
      <c r="C54" s="101" t="s">
        <v>73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ROUND(AG55+AG59+AG63,2)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37</v>
      </c>
      <c r="AR54" s="106"/>
      <c r="AS54" s="107">
        <f>ROUND(AS55+AS59+AS63,2)</f>
        <v>0</v>
      </c>
      <c r="AT54" s="108">
        <f>ROUND(SUM(AV54:AW54),2)</f>
        <v>0</v>
      </c>
      <c r="AU54" s="109">
        <f>ROUND(AU55+AU59+AU63,5)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ROUND(AZ55+AZ59+AZ63,2)</f>
        <v>0</v>
      </c>
      <c r="BA54" s="108">
        <f>ROUND(BA55+BA59+BA63,2)</f>
        <v>0</v>
      </c>
      <c r="BB54" s="108">
        <f>ROUND(BB55+BB59+BB63,2)</f>
        <v>0</v>
      </c>
      <c r="BC54" s="108">
        <f>ROUND(BC55+BC59+BC63,2)</f>
        <v>0</v>
      </c>
      <c r="BD54" s="110">
        <f>ROUND(BD55+BD59+BD63,2)</f>
        <v>0</v>
      </c>
      <c r="BE54" s="6"/>
      <c r="BS54" s="111" t="s">
        <v>74</v>
      </c>
      <c r="BT54" s="111" t="s">
        <v>75</v>
      </c>
      <c r="BU54" s="112" t="s">
        <v>76</v>
      </c>
      <c r="BV54" s="111" t="s">
        <v>77</v>
      </c>
      <c r="BW54" s="111" t="s">
        <v>5</v>
      </c>
      <c r="BX54" s="111" t="s">
        <v>78</v>
      </c>
      <c r="CL54" s="111" t="s">
        <v>19</v>
      </c>
    </row>
    <row r="55" s="7" customFormat="1" ht="24.75" customHeight="1">
      <c r="A55" s="7"/>
      <c r="B55" s="113"/>
      <c r="C55" s="114"/>
      <c r="D55" s="115" t="s">
        <v>79</v>
      </c>
      <c r="E55" s="115"/>
      <c r="F55" s="115"/>
      <c r="G55" s="115"/>
      <c r="H55" s="115"/>
      <c r="I55" s="116"/>
      <c r="J55" s="115" t="s">
        <v>80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ROUND(SUM(AG56:AG58),2)</f>
        <v>0</v>
      </c>
      <c r="AH55" s="116"/>
      <c r="AI55" s="116"/>
      <c r="AJ55" s="116"/>
      <c r="AK55" s="116"/>
      <c r="AL55" s="116"/>
      <c r="AM55" s="116"/>
      <c r="AN55" s="118">
        <f>SUM(AG55,AT55)</f>
        <v>0</v>
      </c>
      <c r="AO55" s="116"/>
      <c r="AP55" s="116"/>
      <c r="AQ55" s="119" t="s">
        <v>81</v>
      </c>
      <c r="AR55" s="120"/>
      <c r="AS55" s="121">
        <f>ROUND(SUM(AS56:AS58),2)</f>
        <v>0</v>
      </c>
      <c r="AT55" s="122">
        <f>ROUND(SUM(AV55:AW55),2)</f>
        <v>0</v>
      </c>
      <c r="AU55" s="123">
        <f>ROUND(SUM(AU56:AU58),5)</f>
        <v>0</v>
      </c>
      <c r="AV55" s="122">
        <f>ROUND(AZ55*L29,2)</f>
        <v>0</v>
      </c>
      <c r="AW55" s="122">
        <f>ROUND(BA55*L30,2)</f>
        <v>0</v>
      </c>
      <c r="AX55" s="122">
        <f>ROUND(BB55*L29,2)</f>
        <v>0</v>
      </c>
      <c r="AY55" s="122">
        <f>ROUND(BC55*L30,2)</f>
        <v>0</v>
      </c>
      <c r="AZ55" s="122">
        <f>ROUND(SUM(AZ56:AZ58),2)</f>
        <v>0</v>
      </c>
      <c r="BA55" s="122">
        <f>ROUND(SUM(BA56:BA58),2)</f>
        <v>0</v>
      </c>
      <c r="BB55" s="122">
        <f>ROUND(SUM(BB56:BB58),2)</f>
        <v>0</v>
      </c>
      <c r="BC55" s="122">
        <f>ROUND(SUM(BC56:BC58),2)</f>
        <v>0</v>
      </c>
      <c r="BD55" s="124">
        <f>ROUND(SUM(BD56:BD58),2)</f>
        <v>0</v>
      </c>
      <c r="BE55" s="7"/>
      <c r="BS55" s="125" t="s">
        <v>74</v>
      </c>
      <c r="BT55" s="125" t="s">
        <v>82</v>
      </c>
      <c r="BU55" s="125" t="s">
        <v>76</v>
      </c>
      <c r="BV55" s="125" t="s">
        <v>77</v>
      </c>
      <c r="BW55" s="125" t="s">
        <v>83</v>
      </c>
      <c r="BX55" s="125" t="s">
        <v>5</v>
      </c>
      <c r="CL55" s="125" t="s">
        <v>84</v>
      </c>
      <c r="CM55" s="125" t="s">
        <v>85</v>
      </c>
    </row>
    <row r="56" s="4" customFormat="1" ht="16.5" customHeight="1">
      <c r="A56" s="126" t="s">
        <v>86</v>
      </c>
      <c r="B56" s="65"/>
      <c r="C56" s="127"/>
      <c r="D56" s="127"/>
      <c r="E56" s="128" t="s">
        <v>87</v>
      </c>
      <c r="F56" s="128"/>
      <c r="G56" s="128"/>
      <c r="H56" s="128"/>
      <c r="I56" s="128"/>
      <c r="J56" s="127"/>
      <c r="K56" s="128" t="s">
        <v>88</v>
      </c>
      <c r="L56" s="128"/>
      <c r="M56" s="128"/>
      <c r="N56" s="128"/>
      <c r="O56" s="128"/>
      <c r="P56" s="128"/>
      <c r="Q56" s="128"/>
      <c r="R56" s="128"/>
      <c r="S56" s="128"/>
      <c r="T56" s="128"/>
      <c r="U56" s="128"/>
      <c r="V56" s="128"/>
      <c r="W56" s="128"/>
      <c r="X56" s="128"/>
      <c r="Y56" s="128"/>
      <c r="Z56" s="128"/>
      <c r="AA56" s="128"/>
      <c r="AB56" s="128"/>
      <c r="AC56" s="128"/>
      <c r="AD56" s="128"/>
      <c r="AE56" s="128"/>
      <c r="AF56" s="128"/>
      <c r="AG56" s="129">
        <f>'SO 01.1 - Čelákovice - DPK'!J32</f>
        <v>0</v>
      </c>
      <c r="AH56" s="127"/>
      <c r="AI56" s="127"/>
      <c r="AJ56" s="127"/>
      <c r="AK56" s="127"/>
      <c r="AL56" s="127"/>
      <c r="AM56" s="127"/>
      <c r="AN56" s="129">
        <f>SUM(AG56,AT56)</f>
        <v>0</v>
      </c>
      <c r="AO56" s="127"/>
      <c r="AP56" s="127"/>
      <c r="AQ56" s="130" t="s">
        <v>89</v>
      </c>
      <c r="AR56" s="67"/>
      <c r="AS56" s="131">
        <v>0</v>
      </c>
      <c r="AT56" s="132">
        <f>ROUND(SUM(AV56:AW56),2)</f>
        <v>0</v>
      </c>
      <c r="AU56" s="133">
        <f>'SO 01.1 - Čelákovice - DPK'!P88</f>
        <v>0</v>
      </c>
      <c r="AV56" s="132">
        <f>'SO 01.1 - Čelákovice - DPK'!J35</f>
        <v>0</v>
      </c>
      <c r="AW56" s="132">
        <f>'SO 01.1 - Čelákovice - DPK'!J36</f>
        <v>0</v>
      </c>
      <c r="AX56" s="132">
        <f>'SO 01.1 - Čelákovice - DPK'!J37</f>
        <v>0</v>
      </c>
      <c r="AY56" s="132">
        <f>'SO 01.1 - Čelákovice - DPK'!J38</f>
        <v>0</v>
      </c>
      <c r="AZ56" s="132">
        <f>'SO 01.1 - Čelákovice - DPK'!F35</f>
        <v>0</v>
      </c>
      <c r="BA56" s="132">
        <f>'SO 01.1 - Čelákovice - DPK'!F36</f>
        <v>0</v>
      </c>
      <c r="BB56" s="132">
        <f>'SO 01.1 - Čelákovice - DPK'!F37</f>
        <v>0</v>
      </c>
      <c r="BC56" s="132">
        <f>'SO 01.1 - Čelákovice - DPK'!F38</f>
        <v>0</v>
      </c>
      <c r="BD56" s="134">
        <f>'SO 01.1 - Čelákovice - DPK'!F39</f>
        <v>0</v>
      </c>
      <c r="BE56" s="4"/>
      <c r="BT56" s="135" t="s">
        <v>85</v>
      </c>
      <c r="BV56" s="135" t="s">
        <v>77</v>
      </c>
      <c r="BW56" s="135" t="s">
        <v>90</v>
      </c>
      <c r="BX56" s="135" t="s">
        <v>83</v>
      </c>
      <c r="CL56" s="135" t="s">
        <v>84</v>
      </c>
    </row>
    <row r="57" s="4" customFormat="1" ht="16.5" customHeight="1">
      <c r="A57" s="126" t="s">
        <v>86</v>
      </c>
      <c r="B57" s="65"/>
      <c r="C57" s="127"/>
      <c r="D57" s="127"/>
      <c r="E57" s="128" t="s">
        <v>91</v>
      </c>
      <c r="F57" s="128"/>
      <c r="G57" s="128"/>
      <c r="H57" s="128"/>
      <c r="I57" s="128"/>
      <c r="J57" s="127"/>
      <c r="K57" s="128" t="s">
        <v>92</v>
      </c>
      <c r="L57" s="128"/>
      <c r="M57" s="128"/>
      <c r="N57" s="128"/>
      <c r="O57" s="128"/>
      <c r="P57" s="128"/>
      <c r="Q57" s="128"/>
      <c r="R57" s="128"/>
      <c r="S57" s="128"/>
      <c r="T57" s="128"/>
      <c r="U57" s="128"/>
      <c r="V57" s="128"/>
      <c r="W57" s="128"/>
      <c r="X57" s="128"/>
      <c r="Y57" s="128"/>
      <c r="Z57" s="128"/>
      <c r="AA57" s="128"/>
      <c r="AB57" s="128"/>
      <c r="AC57" s="128"/>
      <c r="AD57" s="128"/>
      <c r="AE57" s="128"/>
      <c r="AF57" s="128"/>
      <c r="AG57" s="129">
        <f>'SO 01.2 - Čelákovice - HPK'!J32</f>
        <v>0</v>
      </c>
      <c r="AH57" s="127"/>
      <c r="AI57" s="127"/>
      <c r="AJ57" s="127"/>
      <c r="AK57" s="127"/>
      <c r="AL57" s="127"/>
      <c r="AM57" s="127"/>
      <c r="AN57" s="129">
        <f>SUM(AG57,AT57)</f>
        <v>0</v>
      </c>
      <c r="AO57" s="127"/>
      <c r="AP57" s="127"/>
      <c r="AQ57" s="130" t="s">
        <v>89</v>
      </c>
      <c r="AR57" s="67"/>
      <c r="AS57" s="131">
        <v>0</v>
      </c>
      <c r="AT57" s="132">
        <f>ROUND(SUM(AV57:AW57),2)</f>
        <v>0</v>
      </c>
      <c r="AU57" s="133">
        <f>'SO 01.2 - Čelákovice - HPK'!P88</f>
        <v>0</v>
      </c>
      <c r="AV57" s="132">
        <f>'SO 01.2 - Čelákovice - HPK'!J35</f>
        <v>0</v>
      </c>
      <c r="AW57" s="132">
        <f>'SO 01.2 - Čelákovice - HPK'!J36</f>
        <v>0</v>
      </c>
      <c r="AX57" s="132">
        <f>'SO 01.2 - Čelákovice - HPK'!J37</f>
        <v>0</v>
      </c>
      <c r="AY57" s="132">
        <f>'SO 01.2 - Čelákovice - HPK'!J38</f>
        <v>0</v>
      </c>
      <c r="AZ57" s="132">
        <f>'SO 01.2 - Čelákovice - HPK'!F35</f>
        <v>0</v>
      </c>
      <c r="BA57" s="132">
        <f>'SO 01.2 - Čelákovice - HPK'!F36</f>
        <v>0</v>
      </c>
      <c r="BB57" s="132">
        <f>'SO 01.2 - Čelákovice - HPK'!F37</f>
        <v>0</v>
      </c>
      <c r="BC57" s="132">
        <f>'SO 01.2 - Čelákovice - HPK'!F38</f>
        <v>0</v>
      </c>
      <c r="BD57" s="134">
        <f>'SO 01.2 - Čelákovice - HPK'!F39</f>
        <v>0</v>
      </c>
      <c r="BE57" s="4"/>
      <c r="BT57" s="135" t="s">
        <v>85</v>
      </c>
      <c r="BV57" s="135" t="s">
        <v>77</v>
      </c>
      <c r="BW57" s="135" t="s">
        <v>93</v>
      </c>
      <c r="BX57" s="135" t="s">
        <v>83</v>
      </c>
      <c r="CL57" s="135" t="s">
        <v>84</v>
      </c>
    </row>
    <row r="58" s="4" customFormat="1" ht="16.5" customHeight="1">
      <c r="A58" s="126" t="s">
        <v>86</v>
      </c>
      <c r="B58" s="65"/>
      <c r="C58" s="127"/>
      <c r="D58" s="127"/>
      <c r="E58" s="128" t="s">
        <v>94</v>
      </c>
      <c r="F58" s="128"/>
      <c r="G58" s="128"/>
      <c r="H58" s="128"/>
      <c r="I58" s="128"/>
      <c r="J58" s="127"/>
      <c r="K58" s="128" t="s">
        <v>95</v>
      </c>
      <c r="L58" s="128"/>
      <c r="M58" s="128"/>
      <c r="N58" s="128"/>
      <c r="O58" s="128"/>
      <c r="P58" s="128"/>
      <c r="Q58" s="128"/>
      <c r="R58" s="128"/>
      <c r="S58" s="128"/>
      <c r="T58" s="128"/>
      <c r="U58" s="128"/>
      <c r="V58" s="128"/>
      <c r="W58" s="128"/>
      <c r="X58" s="128"/>
      <c r="Y58" s="128"/>
      <c r="Z58" s="128"/>
      <c r="AA58" s="128"/>
      <c r="AB58" s="128"/>
      <c r="AC58" s="128"/>
      <c r="AD58" s="128"/>
      <c r="AE58" s="128"/>
      <c r="AF58" s="128"/>
      <c r="AG58" s="129">
        <f>'VON - Vedlejší a ostatní ...'!J32</f>
        <v>0</v>
      </c>
      <c r="AH58" s="127"/>
      <c r="AI58" s="127"/>
      <c r="AJ58" s="127"/>
      <c r="AK58" s="127"/>
      <c r="AL58" s="127"/>
      <c r="AM58" s="127"/>
      <c r="AN58" s="129">
        <f>SUM(AG58,AT58)</f>
        <v>0</v>
      </c>
      <c r="AO58" s="127"/>
      <c r="AP58" s="127"/>
      <c r="AQ58" s="130" t="s">
        <v>89</v>
      </c>
      <c r="AR58" s="67"/>
      <c r="AS58" s="131">
        <v>0</v>
      </c>
      <c r="AT58" s="132">
        <f>ROUND(SUM(AV58:AW58),2)</f>
        <v>0</v>
      </c>
      <c r="AU58" s="133">
        <f>'VON - Vedlejší a ostatní ...'!P90</f>
        <v>0</v>
      </c>
      <c r="AV58" s="132">
        <f>'VON - Vedlejší a ostatní ...'!J35</f>
        <v>0</v>
      </c>
      <c r="AW58" s="132">
        <f>'VON - Vedlejší a ostatní ...'!J36</f>
        <v>0</v>
      </c>
      <c r="AX58" s="132">
        <f>'VON - Vedlejší a ostatní ...'!J37</f>
        <v>0</v>
      </c>
      <c r="AY58" s="132">
        <f>'VON - Vedlejší a ostatní ...'!J38</f>
        <v>0</v>
      </c>
      <c r="AZ58" s="132">
        <f>'VON - Vedlejší a ostatní ...'!F35</f>
        <v>0</v>
      </c>
      <c r="BA58" s="132">
        <f>'VON - Vedlejší a ostatní ...'!F36</f>
        <v>0</v>
      </c>
      <c r="BB58" s="132">
        <f>'VON - Vedlejší a ostatní ...'!F37</f>
        <v>0</v>
      </c>
      <c r="BC58" s="132">
        <f>'VON - Vedlejší a ostatní ...'!F38</f>
        <v>0</v>
      </c>
      <c r="BD58" s="134">
        <f>'VON - Vedlejší a ostatní ...'!F39</f>
        <v>0</v>
      </c>
      <c r="BE58" s="4"/>
      <c r="BT58" s="135" t="s">
        <v>85</v>
      </c>
      <c r="BV58" s="135" t="s">
        <v>77</v>
      </c>
      <c r="BW58" s="135" t="s">
        <v>96</v>
      </c>
      <c r="BX58" s="135" t="s">
        <v>83</v>
      </c>
      <c r="CL58" s="135" t="s">
        <v>19</v>
      </c>
    </row>
    <row r="59" s="7" customFormat="1" ht="24.75" customHeight="1">
      <c r="A59" s="7"/>
      <c r="B59" s="113"/>
      <c r="C59" s="114"/>
      <c r="D59" s="115" t="s">
        <v>97</v>
      </c>
      <c r="E59" s="115"/>
      <c r="F59" s="115"/>
      <c r="G59" s="115"/>
      <c r="H59" s="115"/>
      <c r="I59" s="116"/>
      <c r="J59" s="115" t="s">
        <v>98</v>
      </c>
      <c r="K59" s="115"/>
      <c r="L59" s="115"/>
      <c r="M59" s="115"/>
      <c r="N59" s="115"/>
      <c r="O59" s="115"/>
      <c r="P59" s="115"/>
      <c r="Q59" s="115"/>
      <c r="R59" s="115"/>
      <c r="S59" s="115"/>
      <c r="T59" s="115"/>
      <c r="U59" s="115"/>
      <c r="V59" s="115"/>
      <c r="W59" s="115"/>
      <c r="X59" s="115"/>
      <c r="Y59" s="115"/>
      <c r="Z59" s="115"/>
      <c r="AA59" s="115"/>
      <c r="AB59" s="115"/>
      <c r="AC59" s="115"/>
      <c r="AD59" s="115"/>
      <c r="AE59" s="115"/>
      <c r="AF59" s="115"/>
      <c r="AG59" s="117">
        <f>ROUND(SUM(AG60:AG62),2)</f>
        <v>0</v>
      </c>
      <c r="AH59" s="116"/>
      <c r="AI59" s="116"/>
      <c r="AJ59" s="116"/>
      <c r="AK59" s="116"/>
      <c r="AL59" s="116"/>
      <c r="AM59" s="116"/>
      <c r="AN59" s="118">
        <f>SUM(AG59,AT59)</f>
        <v>0</v>
      </c>
      <c r="AO59" s="116"/>
      <c r="AP59" s="116"/>
      <c r="AQ59" s="119" t="s">
        <v>81</v>
      </c>
      <c r="AR59" s="120"/>
      <c r="AS59" s="121">
        <f>ROUND(SUM(AS60:AS62),2)</f>
        <v>0</v>
      </c>
      <c r="AT59" s="122">
        <f>ROUND(SUM(AV59:AW59),2)</f>
        <v>0</v>
      </c>
      <c r="AU59" s="123">
        <f>ROUND(SUM(AU60:AU62),5)</f>
        <v>0</v>
      </c>
      <c r="AV59" s="122">
        <f>ROUND(AZ59*L29,2)</f>
        <v>0</v>
      </c>
      <c r="AW59" s="122">
        <f>ROUND(BA59*L30,2)</f>
        <v>0</v>
      </c>
      <c r="AX59" s="122">
        <f>ROUND(BB59*L29,2)</f>
        <v>0</v>
      </c>
      <c r="AY59" s="122">
        <f>ROUND(BC59*L30,2)</f>
        <v>0</v>
      </c>
      <c r="AZ59" s="122">
        <f>ROUND(SUM(AZ60:AZ62),2)</f>
        <v>0</v>
      </c>
      <c r="BA59" s="122">
        <f>ROUND(SUM(BA60:BA62),2)</f>
        <v>0</v>
      </c>
      <c r="BB59" s="122">
        <f>ROUND(SUM(BB60:BB62),2)</f>
        <v>0</v>
      </c>
      <c r="BC59" s="122">
        <f>ROUND(SUM(BC60:BC62),2)</f>
        <v>0</v>
      </c>
      <c r="BD59" s="124">
        <f>ROUND(SUM(BD60:BD62),2)</f>
        <v>0</v>
      </c>
      <c r="BE59" s="7"/>
      <c r="BS59" s="125" t="s">
        <v>74</v>
      </c>
      <c r="BT59" s="125" t="s">
        <v>82</v>
      </c>
      <c r="BU59" s="125" t="s">
        <v>76</v>
      </c>
      <c r="BV59" s="125" t="s">
        <v>77</v>
      </c>
      <c r="BW59" s="125" t="s">
        <v>99</v>
      </c>
      <c r="BX59" s="125" t="s">
        <v>5</v>
      </c>
      <c r="CL59" s="125" t="s">
        <v>84</v>
      </c>
      <c r="CM59" s="125" t="s">
        <v>85</v>
      </c>
    </row>
    <row r="60" s="4" customFormat="1" ht="16.5" customHeight="1">
      <c r="A60" s="126" t="s">
        <v>86</v>
      </c>
      <c r="B60" s="65"/>
      <c r="C60" s="127"/>
      <c r="D60" s="127"/>
      <c r="E60" s="128" t="s">
        <v>100</v>
      </c>
      <c r="F60" s="128"/>
      <c r="G60" s="128"/>
      <c r="H60" s="128"/>
      <c r="I60" s="128"/>
      <c r="J60" s="127"/>
      <c r="K60" s="128" t="s">
        <v>101</v>
      </c>
      <c r="L60" s="128"/>
      <c r="M60" s="128"/>
      <c r="N60" s="128"/>
      <c r="O60" s="128"/>
      <c r="P60" s="128"/>
      <c r="Q60" s="128"/>
      <c r="R60" s="128"/>
      <c r="S60" s="128"/>
      <c r="T60" s="128"/>
      <c r="U60" s="128"/>
      <c r="V60" s="128"/>
      <c r="W60" s="128"/>
      <c r="X60" s="128"/>
      <c r="Y60" s="128"/>
      <c r="Z60" s="128"/>
      <c r="AA60" s="128"/>
      <c r="AB60" s="128"/>
      <c r="AC60" s="128"/>
      <c r="AD60" s="128"/>
      <c r="AE60" s="128"/>
      <c r="AF60" s="128"/>
      <c r="AG60" s="129">
        <f>'SO 02.1 - Lysá nad Labem ...'!J32</f>
        <v>0</v>
      </c>
      <c r="AH60" s="127"/>
      <c r="AI60" s="127"/>
      <c r="AJ60" s="127"/>
      <c r="AK60" s="127"/>
      <c r="AL60" s="127"/>
      <c r="AM60" s="127"/>
      <c r="AN60" s="129">
        <f>SUM(AG60,AT60)</f>
        <v>0</v>
      </c>
      <c r="AO60" s="127"/>
      <c r="AP60" s="127"/>
      <c r="AQ60" s="130" t="s">
        <v>89</v>
      </c>
      <c r="AR60" s="67"/>
      <c r="AS60" s="131">
        <v>0</v>
      </c>
      <c r="AT60" s="132">
        <f>ROUND(SUM(AV60:AW60),2)</f>
        <v>0</v>
      </c>
      <c r="AU60" s="133">
        <f>'SO 02.1 - Lysá nad Labem ...'!P88</f>
        <v>0</v>
      </c>
      <c r="AV60" s="132">
        <f>'SO 02.1 - Lysá nad Labem ...'!J35</f>
        <v>0</v>
      </c>
      <c r="AW60" s="132">
        <f>'SO 02.1 - Lysá nad Labem ...'!J36</f>
        <v>0</v>
      </c>
      <c r="AX60" s="132">
        <f>'SO 02.1 - Lysá nad Labem ...'!J37</f>
        <v>0</v>
      </c>
      <c r="AY60" s="132">
        <f>'SO 02.1 - Lysá nad Labem ...'!J38</f>
        <v>0</v>
      </c>
      <c r="AZ60" s="132">
        <f>'SO 02.1 - Lysá nad Labem ...'!F35</f>
        <v>0</v>
      </c>
      <c r="BA60" s="132">
        <f>'SO 02.1 - Lysá nad Labem ...'!F36</f>
        <v>0</v>
      </c>
      <c r="BB60" s="132">
        <f>'SO 02.1 - Lysá nad Labem ...'!F37</f>
        <v>0</v>
      </c>
      <c r="BC60" s="132">
        <f>'SO 02.1 - Lysá nad Labem ...'!F38</f>
        <v>0</v>
      </c>
      <c r="BD60" s="134">
        <f>'SO 02.1 - Lysá nad Labem ...'!F39</f>
        <v>0</v>
      </c>
      <c r="BE60" s="4"/>
      <c r="BT60" s="135" t="s">
        <v>85</v>
      </c>
      <c r="BV60" s="135" t="s">
        <v>77</v>
      </c>
      <c r="BW60" s="135" t="s">
        <v>102</v>
      </c>
      <c r="BX60" s="135" t="s">
        <v>99</v>
      </c>
      <c r="CL60" s="135" t="s">
        <v>84</v>
      </c>
    </row>
    <row r="61" s="4" customFormat="1" ht="16.5" customHeight="1">
      <c r="A61" s="126" t="s">
        <v>86</v>
      </c>
      <c r="B61" s="65"/>
      <c r="C61" s="127"/>
      <c r="D61" s="127"/>
      <c r="E61" s="128" t="s">
        <v>103</v>
      </c>
      <c r="F61" s="128"/>
      <c r="G61" s="128"/>
      <c r="H61" s="128"/>
      <c r="I61" s="128"/>
      <c r="J61" s="127"/>
      <c r="K61" s="128" t="s">
        <v>104</v>
      </c>
      <c r="L61" s="128"/>
      <c r="M61" s="128"/>
      <c r="N61" s="128"/>
      <c r="O61" s="128"/>
      <c r="P61" s="128"/>
      <c r="Q61" s="128"/>
      <c r="R61" s="128"/>
      <c r="S61" s="128"/>
      <c r="T61" s="128"/>
      <c r="U61" s="128"/>
      <c r="V61" s="128"/>
      <c r="W61" s="128"/>
      <c r="X61" s="128"/>
      <c r="Y61" s="128"/>
      <c r="Z61" s="128"/>
      <c r="AA61" s="128"/>
      <c r="AB61" s="128"/>
      <c r="AC61" s="128"/>
      <c r="AD61" s="128"/>
      <c r="AE61" s="128"/>
      <c r="AF61" s="128"/>
      <c r="AG61" s="129">
        <f>'SO 02.2 - Lysá nad Labem ...'!J32</f>
        <v>0</v>
      </c>
      <c r="AH61" s="127"/>
      <c r="AI61" s="127"/>
      <c r="AJ61" s="127"/>
      <c r="AK61" s="127"/>
      <c r="AL61" s="127"/>
      <c r="AM61" s="127"/>
      <c r="AN61" s="129">
        <f>SUM(AG61,AT61)</f>
        <v>0</v>
      </c>
      <c r="AO61" s="127"/>
      <c r="AP61" s="127"/>
      <c r="AQ61" s="130" t="s">
        <v>89</v>
      </c>
      <c r="AR61" s="67"/>
      <c r="AS61" s="131">
        <v>0</v>
      </c>
      <c r="AT61" s="132">
        <f>ROUND(SUM(AV61:AW61),2)</f>
        <v>0</v>
      </c>
      <c r="AU61" s="133">
        <f>'SO 02.2 - Lysá nad Labem ...'!P88</f>
        <v>0</v>
      </c>
      <c r="AV61" s="132">
        <f>'SO 02.2 - Lysá nad Labem ...'!J35</f>
        <v>0</v>
      </c>
      <c r="AW61" s="132">
        <f>'SO 02.2 - Lysá nad Labem ...'!J36</f>
        <v>0</v>
      </c>
      <c r="AX61" s="132">
        <f>'SO 02.2 - Lysá nad Labem ...'!J37</f>
        <v>0</v>
      </c>
      <c r="AY61" s="132">
        <f>'SO 02.2 - Lysá nad Labem ...'!J38</f>
        <v>0</v>
      </c>
      <c r="AZ61" s="132">
        <f>'SO 02.2 - Lysá nad Labem ...'!F35</f>
        <v>0</v>
      </c>
      <c r="BA61" s="132">
        <f>'SO 02.2 - Lysá nad Labem ...'!F36</f>
        <v>0</v>
      </c>
      <c r="BB61" s="132">
        <f>'SO 02.2 - Lysá nad Labem ...'!F37</f>
        <v>0</v>
      </c>
      <c r="BC61" s="132">
        <f>'SO 02.2 - Lysá nad Labem ...'!F38</f>
        <v>0</v>
      </c>
      <c r="BD61" s="134">
        <f>'SO 02.2 - Lysá nad Labem ...'!F39</f>
        <v>0</v>
      </c>
      <c r="BE61" s="4"/>
      <c r="BT61" s="135" t="s">
        <v>85</v>
      </c>
      <c r="BV61" s="135" t="s">
        <v>77</v>
      </c>
      <c r="BW61" s="135" t="s">
        <v>105</v>
      </c>
      <c r="BX61" s="135" t="s">
        <v>99</v>
      </c>
      <c r="CL61" s="135" t="s">
        <v>84</v>
      </c>
    </row>
    <row r="62" s="4" customFormat="1" ht="16.5" customHeight="1">
      <c r="A62" s="126" t="s">
        <v>86</v>
      </c>
      <c r="B62" s="65"/>
      <c r="C62" s="127"/>
      <c r="D62" s="127"/>
      <c r="E62" s="128" t="s">
        <v>94</v>
      </c>
      <c r="F62" s="128"/>
      <c r="G62" s="128"/>
      <c r="H62" s="128"/>
      <c r="I62" s="128"/>
      <c r="J62" s="127"/>
      <c r="K62" s="128" t="s">
        <v>95</v>
      </c>
      <c r="L62" s="128"/>
      <c r="M62" s="128"/>
      <c r="N62" s="128"/>
      <c r="O62" s="128"/>
      <c r="P62" s="128"/>
      <c r="Q62" s="128"/>
      <c r="R62" s="128"/>
      <c r="S62" s="128"/>
      <c r="T62" s="128"/>
      <c r="U62" s="128"/>
      <c r="V62" s="128"/>
      <c r="W62" s="128"/>
      <c r="X62" s="128"/>
      <c r="Y62" s="128"/>
      <c r="Z62" s="128"/>
      <c r="AA62" s="128"/>
      <c r="AB62" s="128"/>
      <c r="AC62" s="128"/>
      <c r="AD62" s="128"/>
      <c r="AE62" s="128"/>
      <c r="AF62" s="128"/>
      <c r="AG62" s="129">
        <f>'VON - Vedlejší a ostatní ..._01'!J32</f>
        <v>0</v>
      </c>
      <c r="AH62" s="127"/>
      <c r="AI62" s="127"/>
      <c r="AJ62" s="127"/>
      <c r="AK62" s="127"/>
      <c r="AL62" s="127"/>
      <c r="AM62" s="127"/>
      <c r="AN62" s="129">
        <f>SUM(AG62,AT62)</f>
        <v>0</v>
      </c>
      <c r="AO62" s="127"/>
      <c r="AP62" s="127"/>
      <c r="AQ62" s="130" t="s">
        <v>89</v>
      </c>
      <c r="AR62" s="67"/>
      <c r="AS62" s="131">
        <v>0</v>
      </c>
      <c r="AT62" s="132">
        <f>ROUND(SUM(AV62:AW62),2)</f>
        <v>0</v>
      </c>
      <c r="AU62" s="133">
        <f>'VON - Vedlejší a ostatní ..._01'!P90</f>
        <v>0</v>
      </c>
      <c r="AV62" s="132">
        <f>'VON - Vedlejší a ostatní ..._01'!J35</f>
        <v>0</v>
      </c>
      <c r="AW62" s="132">
        <f>'VON - Vedlejší a ostatní ..._01'!J36</f>
        <v>0</v>
      </c>
      <c r="AX62" s="132">
        <f>'VON - Vedlejší a ostatní ..._01'!J37</f>
        <v>0</v>
      </c>
      <c r="AY62" s="132">
        <f>'VON - Vedlejší a ostatní ..._01'!J38</f>
        <v>0</v>
      </c>
      <c r="AZ62" s="132">
        <f>'VON - Vedlejší a ostatní ..._01'!F35</f>
        <v>0</v>
      </c>
      <c r="BA62" s="132">
        <f>'VON - Vedlejší a ostatní ..._01'!F36</f>
        <v>0</v>
      </c>
      <c r="BB62" s="132">
        <f>'VON - Vedlejší a ostatní ..._01'!F37</f>
        <v>0</v>
      </c>
      <c r="BC62" s="132">
        <f>'VON - Vedlejší a ostatní ..._01'!F38</f>
        <v>0</v>
      </c>
      <c r="BD62" s="134">
        <f>'VON - Vedlejší a ostatní ..._01'!F39</f>
        <v>0</v>
      </c>
      <c r="BE62" s="4"/>
      <c r="BT62" s="135" t="s">
        <v>85</v>
      </c>
      <c r="BV62" s="135" t="s">
        <v>77</v>
      </c>
      <c r="BW62" s="135" t="s">
        <v>106</v>
      </c>
      <c r="BX62" s="135" t="s">
        <v>99</v>
      </c>
      <c r="CL62" s="135" t="s">
        <v>19</v>
      </c>
    </row>
    <row r="63" s="7" customFormat="1" ht="24.75" customHeight="1">
      <c r="A63" s="7"/>
      <c r="B63" s="113"/>
      <c r="C63" s="114"/>
      <c r="D63" s="115" t="s">
        <v>107</v>
      </c>
      <c r="E63" s="115"/>
      <c r="F63" s="115"/>
      <c r="G63" s="115"/>
      <c r="H63" s="115"/>
      <c r="I63" s="116"/>
      <c r="J63" s="115" t="s">
        <v>108</v>
      </c>
      <c r="K63" s="115"/>
      <c r="L63" s="115"/>
      <c r="M63" s="115"/>
      <c r="N63" s="115"/>
      <c r="O63" s="115"/>
      <c r="P63" s="115"/>
      <c r="Q63" s="115"/>
      <c r="R63" s="115"/>
      <c r="S63" s="115"/>
      <c r="T63" s="115"/>
      <c r="U63" s="115"/>
      <c r="V63" s="115"/>
      <c r="W63" s="115"/>
      <c r="X63" s="115"/>
      <c r="Y63" s="115"/>
      <c r="Z63" s="115"/>
      <c r="AA63" s="115"/>
      <c r="AB63" s="115"/>
      <c r="AC63" s="115"/>
      <c r="AD63" s="115"/>
      <c r="AE63" s="115"/>
      <c r="AF63" s="115"/>
      <c r="AG63" s="117">
        <f>ROUND(SUM(AG64:AG66),2)</f>
        <v>0</v>
      </c>
      <c r="AH63" s="116"/>
      <c r="AI63" s="116"/>
      <c r="AJ63" s="116"/>
      <c r="AK63" s="116"/>
      <c r="AL63" s="116"/>
      <c r="AM63" s="116"/>
      <c r="AN63" s="118">
        <f>SUM(AG63,AT63)</f>
        <v>0</v>
      </c>
      <c r="AO63" s="116"/>
      <c r="AP63" s="116"/>
      <c r="AQ63" s="119" t="s">
        <v>81</v>
      </c>
      <c r="AR63" s="120"/>
      <c r="AS63" s="121">
        <f>ROUND(SUM(AS64:AS66),2)</f>
        <v>0</v>
      </c>
      <c r="AT63" s="122">
        <f>ROUND(SUM(AV63:AW63),2)</f>
        <v>0</v>
      </c>
      <c r="AU63" s="123">
        <f>ROUND(SUM(AU64:AU66),5)</f>
        <v>0</v>
      </c>
      <c r="AV63" s="122">
        <f>ROUND(AZ63*L29,2)</f>
        <v>0</v>
      </c>
      <c r="AW63" s="122">
        <f>ROUND(BA63*L30,2)</f>
        <v>0</v>
      </c>
      <c r="AX63" s="122">
        <f>ROUND(BB63*L29,2)</f>
        <v>0</v>
      </c>
      <c r="AY63" s="122">
        <f>ROUND(BC63*L30,2)</f>
        <v>0</v>
      </c>
      <c r="AZ63" s="122">
        <f>ROUND(SUM(AZ64:AZ66),2)</f>
        <v>0</v>
      </c>
      <c r="BA63" s="122">
        <f>ROUND(SUM(BA64:BA66),2)</f>
        <v>0</v>
      </c>
      <c r="BB63" s="122">
        <f>ROUND(SUM(BB64:BB66),2)</f>
        <v>0</v>
      </c>
      <c r="BC63" s="122">
        <f>ROUND(SUM(BC64:BC66),2)</f>
        <v>0</v>
      </c>
      <c r="BD63" s="124">
        <f>ROUND(SUM(BD64:BD66),2)</f>
        <v>0</v>
      </c>
      <c r="BE63" s="7"/>
      <c r="BS63" s="125" t="s">
        <v>74</v>
      </c>
      <c r="BT63" s="125" t="s">
        <v>82</v>
      </c>
      <c r="BU63" s="125" t="s">
        <v>76</v>
      </c>
      <c r="BV63" s="125" t="s">
        <v>77</v>
      </c>
      <c r="BW63" s="125" t="s">
        <v>109</v>
      </c>
      <c r="BX63" s="125" t="s">
        <v>5</v>
      </c>
      <c r="CL63" s="125" t="s">
        <v>84</v>
      </c>
      <c r="CM63" s="125" t="s">
        <v>85</v>
      </c>
    </row>
    <row r="64" s="4" customFormat="1" ht="16.5" customHeight="1">
      <c r="A64" s="126" t="s">
        <v>86</v>
      </c>
      <c r="B64" s="65"/>
      <c r="C64" s="127"/>
      <c r="D64" s="127"/>
      <c r="E64" s="128" t="s">
        <v>110</v>
      </c>
      <c r="F64" s="128"/>
      <c r="G64" s="128"/>
      <c r="H64" s="128"/>
      <c r="I64" s="128"/>
      <c r="J64" s="127"/>
      <c r="K64" s="128" t="s">
        <v>111</v>
      </c>
      <c r="L64" s="128"/>
      <c r="M64" s="128"/>
      <c r="N64" s="128"/>
      <c r="O64" s="128"/>
      <c r="P64" s="128"/>
      <c r="Q64" s="128"/>
      <c r="R64" s="128"/>
      <c r="S64" s="128"/>
      <c r="T64" s="128"/>
      <c r="U64" s="128"/>
      <c r="V64" s="128"/>
      <c r="W64" s="128"/>
      <c r="X64" s="128"/>
      <c r="Y64" s="128"/>
      <c r="Z64" s="128"/>
      <c r="AA64" s="128"/>
      <c r="AB64" s="128"/>
      <c r="AC64" s="128"/>
      <c r="AD64" s="128"/>
      <c r="AE64" s="128"/>
      <c r="AF64" s="128"/>
      <c r="AG64" s="129">
        <f>'SO 03.1 - Klavary - DPK'!J32</f>
        <v>0</v>
      </c>
      <c r="AH64" s="127"/>
      <c r="AI64" s="127"/>
      <c r="AJ64" s="127"/>
      <c r="AK64" s="127"/>
      <c r="AL64" s="127"/>
      <c r="AM64" s="127"/>
      <c r="AN64" s="129">
        <f>SUM(AG64,AT64)</f>
        <v>0</v>
      </c>
      <c r="AO64" s="127"/>
      <c r="AP64" s="127"/>
      <c r="AQ64" s="130" t="s">
        <v>89</v>
      </c>
      <c r="AR64" s="67"/>
      <c r="AS64" s="131">
        <v>0</v>
      </c>
      <c r="AT64" s="132">
        <f>ROUND(SUM(AV64:AW64),2)</f>
        <v>0</v>
      </c>
      <c r="AU64" s="133">
        <f>'SO 03.1 - Klavary - DPK'!P88</f>
        <v>0</v>
      </c>
      <c r="AV64" s="132">
        <f>'SO 03.1 - Klavary - DPK'!J35</f>
        <v>0</v>
      </c>
      <c r="AW64" s="132">
        <f>'SO 03.1 - Klavary - DPK'!J36</f>
        <v>0</v>
      </c>
      <c r="AX64" s="132">
        <f>'SO 03.1 - Klavary - DPK'!J37</f>
        <v>0</v>
      </c>
      <c r="AY64" s="132">
        <f>'SO 03.1 - Klavary - DPK'!J38</f>
        <v>0</v>
      </c>
      <c r="AZ64" s="132">
        <f>'SO 03.1 - Klavary - DPK'!F35</f>
        <v>0</v>
      </c>
      <c r="BA64" s="132">
        <f>'SO 03.1 - Klavary - DPK'!F36</f>
        <v>0</v>
      </c>
      <c r="BB64" s="132">
        <f>'SO 03.1 - Klavary - DPK'!F37</f>
        <v>0</v>
      </c>
      <c r="BC64" s="132">
        <f>'SO 03.1 - Klavary - DPK'!F38</f>
        <v>0</v>
      </c>
      <c r="BD64" s="134">
        <f>'SO 03.1 - Klavary - DPK'!F39</f>
        <v>0</v>
      </c>
      <c r="BE64" s="4"/>
      <c r="BT64" s="135" t="s">
        <v>85</v>
      </c>
      <c r="BV64" s="135" t="s">
        <v>77</v>
      </c>
      <c r="BW64" s="135" t="s">
        <v>112</v>
      </c>
      <c r="BX64" s="135" t="s">
        <v>109</v>
      </c>
      <c r="CL64" s="135" t="s">
        <v>84</v>
      </c>
    </row>
    <row r="65" s="4" customFormat="1" ht="16.5" customHeight="1">
      <c r="A65" s="126" t="s">
        <v>86</v>
      </c>
      <c r="B65" s="65"/>
      <c r="C65" s="127"/>
      <c r="D65" s="127"/>
      <c r="E65" s="128" t="s">
        <v>113</v>
      </c>
      <c r="F65" s="128"/>
      <c r="G65" s="128"/>
      <c r="H65" s="128"/>
      <c r="I65" s="128"/>
      <c r="J65" s="127"/>
      <c r="K65" s="128" t="s">
        <v>114</v>
      </c>
      <c r="L65" s="128"/>
      <c r="M65" s="128"/>
      <c r="N65" s="128"/>
      <c r="O65" s="128"/>
      <c r="P65" s="128"/>
      <c r="Q65" s="128"/>
      <c r="R65" s="128"/>
      <c r="S65" s="128"/>
      <c r="T65" s="128"/>
      <c r="U65" s="128"/>
      <c r="V65" s="128"/>
      <c r="W65" s="128"/>
      <c r="X65" s="128"/>
      <c r="Y65" s="128"/>
      <c r="Z65" s="128"/>
      <c r="AA65" s="128"/>
      <c r="AB65" s="128"/>
      <c r="AC65" s="128"/>
      <c r="AD65" s="128"/>
      <c r="AE65" s="128"/>
      <c r="AF65" s="128"/>
      <c r="AG65" s="129">
        <f>'SO 03.2 - Klavary - HPK'!J32</f>
        <v>0</v>
      </c>
      <c r="AH65" s="127"/>
      <c r="AI65" s="127"/>
      <c r="AJ65" s="127"/>
      <c r="AK65" s="127"/>
      <c r="AL65" s="127"/>
      <c r="AM65" s="127"/>
      <c r="AN65" s="129">
        <f>SUM(AG65,AT65)</f>
        <v>0</v>
      </c>
      <c r="AO65" s="127"/>
      <c r="AP65" s="127"/>
      <c r="AQ65" s="130" t="s">
        <v>89</v>
      </c>
      <c r="AR65" s="67"/>
      <c r="AS65" s="131">
        <v>0</v>
      </c>
      <c r="AT65" s="132">
        <f>ROUND(SUM(AV65:AW65),2)</f>
        <v>0</v>
      </c>
      <c r="AU65" s="133">
        <f>'SO 03.2 - Klavary - HPK'!P88</f>
        <v>0</v>
      </c>
      <c r="AV65" s="132">
        <f>'SO 03.2 - Klavary - HPK'!J35</f>
        <v>0</v>
      </c>
      <c r="AW65" s="132">
        <f>'SO 03.2 - Klavary - HPK'!J36</f>
        <v>0</v>
      </c>
      <c r="AX65" s="132">
        <f>'SO 03.2 - Klavary - HPK'!J37</f>
        <v>0</v>
      </c>
      <c r="AY65" s="132">
        <f>'SO 03.2 - Klavary - HPK'!J38</f>
        <v>0</v>
      </c>
      <c r="AZ65" s="132">
        <f>'SO 03.2 - Klavary - HPK'!F35</f>
        <v>0</v>
      </c>
      <c r="BA65" s="132">
        <f>'SO 03.2 - Klavary - HPK'!F36</f>
        <v>0</v>
      </c>
      <c r="BB65" s="132">
        <f>'SO 03.2 - Klavary - HPK'!F37</f>
        <v>0</v>
      </c>
      <c r="BC65" s="132">
        <f>'SO 03.2 - Klavary - HPK'!F38</f>
        <v>0</v>
      </c>
      <c r="BD65" s="134">
        <f>'SO 03.2 - Klavary - HPK'!F39</f>
        <v>0</v>
      </c>
      <c r="BE65" s="4"/>
      <c r="BT65" s="135" t="s">
        <v>85</v>
      </c>
      <c r="BV65" s="135" t="s">
        <v>77</v>
      </c>
      <c r="BW65" s="135" t="s">
        <v>115</v>
      </c>
      <c r="BX65" s="135" t="s">
        <v>109</v>
      </c>
      <c r="CL65" s="135" t="s">
        <v>84</v>
      </c>
    </row>
    <row r="66" s="4" customFormat="1" ht="16.5" customHeight="1">
      <c r="A66" s="126" t="s">
        <v>86</v>
      </c>
      <c r="B66" s="65"/>
      <c r="C66" s="127"/>
      <c r="D66" s="127"/>
      <c r="E66" s="128" t="s">
        <v>94</v>
      </c>
      <c r="F66" s="128"/>
      <c r="G66" s="128"/>
      <c r="H66" s="128"/>
      <c r="I66" s="128"/>
      <c r="J66" s="127"/>
      <c r="K66" s="128" t="s">
        <v>95</v>
      </c>
      <c r="L66" s="128"/>
      <c r="M66" s="128"/>
      <c r="N66" s="128"/>
      <c r="O66" s="128"/>
      <c r="P66" s="128"/>
      <c r="Q66" s="128"/>
      <c r="R66" s="128"/>
      <c r="S66" s="128"/>
      <c r="T66" s="128"/>
      <c r="U66" s="128"/>
      <c r="V66" s="128"/>
      <c r="W66" s="128"/>
      <c r="X66" s="128"/>
      <c r="Y66" s="128"/>
      <c r="Z66" s="128"/>
      <c r="AA66" s="128"/>
      <c r="AB66" s="128"/>
      <c r="AC66" s="128"/>
      <c r="AD66" s="128"/>
      <c r="AE66" s="128"/>
      <c r="AF66" s="128"/>
      <c r="AG66" s="129">
        <f>'VON - Vedlejší a ostatní ..._02'!J32</f>
        <v>0</v>
      </c>
      <c r="AH66" s="127"/>
      <c r="AI66" s="127"/>
      <c r="AJ66" s="127"/>
      <c r="AK66" s="127"/>
      <c r="AL66" s="127"/>
      <c r="AM66" s="127"/>
      <c r="AN66" s="129">
        <f>SUM(AG66,AT66)</f>
        <v>0</v>
      </c>
      <c r="AO66" s="127"/>
      <c r="AP66" s="127"/>
      <c r="AQ66" s="130" t="s">
        <v>89</v>
      </c>
      <c r="AR66" s="67"/>
      <c r="AS66" s="136">
        <v>0</v>
      </c>
      <c r="AT66" s="137">
        <f>ROUND(SUM(AV66:AW66),2)</f>
        <v>0</v>
      </c>
      <c r="AU66" s="138">
        <f>'VON - Vedlejší a ostatní ..._02'!P90</f>
        <v>0</v>
      </c>
      <c r="AV66" s="137">
        <f>'VON - Vedlejší a ostatní ..._02'!J35</f>
        <v>0</v>
      </c>
      <c r="AW66" s="137">
        <f>'VON - Vedlejší a ostatní ..._02'!J36</f>
        <v>0</v>
      </c>
      <c r="AX66" s="137">
        <f>'VON - Vedlejší a ostatní ..._02'!J37</f>
        <v>0</v>
      </c>
      <c r="AY66" s="137">
        <f>'VON - Vedlejší a ostatní ..._02'!J38</f>
        <v>0</v>
      </c>
      <c r="AZ66" s="137">
        <f>'VON - Vedlejší a ostatní ..._02'!F35</f>
        <v>0</v>
      </c>
      <c r="BA66" s="137">
        <f>'VON - Vedlejší a ostatní ..._02'!F36</f>
        <v>0</v>
      </c>
      <c r="BB66" s="137">
        <f>'VON - Vedlejší a ostatní ..._02'!F37</f>
        <v>0</v>
      </c>
      <c r="BC66" s="137">
        <f>'VON - Vedlejší a ostatní ..._02'!F38</f>
        <v>0</v>
      </c>
      <c r="BD66" s="139">
        <f>'VON - Vedlejší a ostatní ..._02'!F39</f>
        <v>0</v>
      </c>
      <c r="BE66" s="4"/>
      <c r="BT66" s="135" t="s">
        <v>85</v>
      </c>
      <c r="BV66" s="135" t="s">
        <v>77</v>
      </c>
      <c r="BW66" s="135" t="s">
        <v>116</v>
      </c>
      <c r="BX66" s="135" t="s">
        <v>109</v>
      </c>
      <c r="CL66" s="135" t="s">
        <v>19</v>
      </c>
    </row>
    <row r="67" s="2" customFormat="1" ht="30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41"/>
      <c r="Q67" s="41"/>
      <c r="R67" s="41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  <c r="AF67" s="41"/>
      <c r="AG67" s="41"/>
      <c r="AH67" s="41"/>
      <c r="AI67" s="41"/>
      <c r="AJ67" s="41"/>
      <c r="AK67" s="41"/>
      <c r="AL67" s="41"/>
      <c r="AM67" s="41"/>
      <c r="AN67" s="41"/>
      <c r="AO67" s="41"/>
      <c r="AP67" s="41"/>
      <c r="AQ67" s="41"/>
      <c r="AR67" s="45"/>
      <c r="AS67" s="39"/>
      <c r="AT67" s="39"/>
      <c r="AU67" s="39"/>
      <c r="AV67" s="39"/>
      <c r="AW67" s="39"/>
      <c r="AX67" s="39"/>
      <c r="AY67" s="39"/>
      <c r="AZ67" s="39"/>
      <c r="BA67" s="39"/>
      <c r="BB67" s="39"/>
      <c r="BC67" s="39"/>
      <c r="BD67" s="39"/>
      <c r="BE67" s="39"/>
    </row>
    <row r="68" s="2" customFormat="1" ht="6.96" customHeight="1">
      <c r="A68" s="39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62"/>
      <c r="M68" s="62"/>
      <c r="N68" s="62"/>
      <c r="O68" s="62"/>
      <c r="P68" s="62"/>
      <c r="Q68" s="62"/>
      <c r="R68" s="62"/>
      <c r="S68" s="62"/>
      <c r="T68" s="62"/>
      <c r="U68" s="62"/>
      <c r="V68" s="62"/>
      <c r="W68" s="62"/>
      <c r="X68" s="62"/>
      <c r="Y68" s="62"/>
      <c r="Z68" s="62"/>
      <c r="AA68" s="62"/>
      <c r="AB68" s="62"/>
      <c r="AC68" s="62"/>
      <c r="AD68" s="62"/>
      <c r="AE68" s="62"/>
      <c r="AF68" s="62"/>
      <c r="AG68" s="62"/>
      <c r="AH68" s="62"/>
      <c r="AI68" s="62"/>
      <c r="AJ68" s="62"/>
      <c r="AK68" s="62"/>
      <c r="AL68" s="62"/>
      <c r="AM68" s="62"/>
      <c r="AN68" s="62"/>
      <c r="AO68" s="62"/>
      <c r="AP68" s="62"/>
      <c r="AQ68" s="62"/>
      <c r="AR68" s="45"/>
      <c r="AS68" s="39"/>
      <c r="AT68" s="39"/>
      <c r="AU68" s="39"/>
      <c r="AV68" s="39"/>
      <c r="AW68" s="39"/>
      <c r="AX68" s="39"/>
      <c r="AY68" s="39"/>
      <c r="AZ68" s="39"/>
      <c r="BA68" s="39"/>
      <c r="BB68" s="39"/>
      <c r="BC68" s="39"/>
      <c r="BD68" s="39"/>
      <c r="BE68" s="39"/>
    </row>
  </sheetData>
  <sheetProtection sheet="1" formatColumns="0" formatRows="0" objects="1" scenarios="1" spinCount="100000" saltValue="yL1jGi3hDs+a7nXpBZidilWezhSpI18F8u3EaMQrELBeCEHuJV3kqGbAyFMcFc1Ru3Jbk0sPrUgUIFLAFjKyag==" hashValue="/0Yi+X4dLuR6Aa7SUmE7oKpHH6fF5s24Ws50b1waCqSBdgFNqI9KXNhmotctRm+LEZ7BMgKkm26O1PV9ZKfqwQ==" algorithmName="SHA-512" password="CC35"/>
  <mergeCells count="86">
    <mergeCell ref="C52:G52"/>
    <mergeCell ref="D63:H63"/>
    <mergeCell ref="D55:H55"/>
    <mergeCell ref="D59:H59"/>
    <mergeCell ref="E61:I61"/>
    <mergeCell ref="E64:I64"/>
    <mergeCell ref="E57:I57"/>
    <mergeCell ref="E56:I56"/>
    <mergeCell ref="E62:I62"/>
    <mergeCell ref="E58:I58"/>
    <mergeCell ref="E60:I60"/>
    <mergeCell ref="I52:AF52"/>
    <mergeCell ref="J55:AF55"/>
    <mergeCell ref="J63:AF63"/>
    <mergeCell ref="J59:AF59"/>
    <mergeCell ref="K60:AF60"/>
    <mergeCell ref="K56:AF56"/>
    <mergeCell ref="K61:AF61"/>
    <mergeCell ref="K58:AF58"/>
    <mergeCell ref="K64:AF64"/>
    <mergeCell ref="K62:AF62"/>
    <mergeCell ref="K57:AF57"/>
    <mergeCell ref="L45:AO45"/>
    <mergeCell ref="E65:I65"/>
    <mergeCell ref="K65:AF65"/>
    <mergeCell ref="E66:I66"/>
    <mergeCell ref="K66:AF66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  <mergeCell ref="AG62:AM62"/>
    <mergeCell ref="AG63:AM63"/>
    <mergeCell ref="AG60:AM60"/>
    <mergeCell ref="AG61:AM61"/>
    <mergeCell ref="AG64:AM64"/>
    <mergeCell ref="AG58:AM58"/>
    <mergeCell ref="AG57:AM57"/>
    <mergeCell ref="AG56:AM56"/>
    <mergeCell ref="AG55:AM55"/>
    <mergeCell ref="AG59:AM59"/>
    <mergeCell ref="AG52:AM52"/>
    <mergeCell ref="AM47:AN47"/>
    <mergeCell ref="AM49:AP49"/>
    <mergeCell ref="AM50:AP50"/>
    <mergeCell ref="AN59:AP59"/>
    <mergeCell ref="AN64:AP64"/>
    <mergeCell ref="AN63:AP63"/>
    <mergeCell ref="AN52:AP52"/>
    <mergeCell ref="AN55:AP55"/>
    <mergeCell ref="AN61:AP61"/>
    <mergeCell ref="AN56:AP56"/>
    <mergeCell ref="AN60:AP60"/>
    <mergeCell ref="AN57:AP57"/>
    <mergeCell ref="AN62:AP62"/>
    <mergeCell ref="AN58:AP58"/>
    <mergeCell ref="AS49:AT51"/>
    <mergeCell ref="AN65:AP65"/>
    <mergeCell ref="AG65:AM65"/>
    <mergeCell ref="AN66:AP66"/>
    <mergeCell ref="AG66:AM66"/>
    <mergeCell ref="AN54:AP54"/>
  </mergeCells>
  <hyperlinks>
    <hyperlink ref="A56" location="'SO 01.1 - Čelákovice - DPK'!C2" display="/"/>
    <hyperlink ref="A57" location="'SO 01.2 - Čelákovice - HPK'!C2" display="/"/>
    <hyperlink ref="A58" location="'VON - Vedlejší a ostatní ...'!C2" display="/"/>
    <hyperlink ref="A60" location="'SO 02.1 - Lysá nad Labem ...'!C2" display="/"/>
    <hyperlink ref="A61" location="'SO 02.2 - Lysá nad Labem ...'!C2" display="/"/>
    <hyperlink ref="A62" location="'VON - Vedlejší a ostatní ..._01'!C2" display="/"/>
    <hyperlink ref="A64" location="'SO 03.1 - Klavary - DPK'!C2" display="/"/>
    <hyperlink ref="A65" location="'SO 03.2 - Klavary - HPK'!C2" display="/"/>
    <hyperlink ref="A66" location="'VON - Vedlejší a ostatní ..._02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85</v>
      </c>
    </row>
    <row r="4" s="1" customFormat="1" ht="24.96" customHeight="1">
      <c r="B4" s="21"/>
      <c r="D4" s="142" t="s">
        <v>117</v>
      </c>
      <c r="L4" s="21"/>
      <c r="M4" s="143" t="s">
        <v>10</v>
      </c>
      <c r="AT4" s="18" t="s">
        <v>35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Labe, Čelákovice – Klavary, odstranění nánosů z plavebních kanálů</v>
      </c>
      <c r="F7" s="144"/>
      <c r="G7" s="144"/>
      <c r="H7" s="144"/>
      <c r="L7" s="21"/>
    </row>
    <row r="8" s="1" customFormat="1" ht="12" customHeight="1">
      <c r="B8" s="21"/>
      <c r="D8" s="144" t="s">
        <v>118</v>
      </c>
      <c r="L8" s="21"/>
    </row>
    <row r="9" s="2" customFormat="1" ht="16.5" customHeight="1">
      <c r="A9" s="39"/>
      <c r="B9" s="45"/>
      <c r="C9" s="39"/>
      <c r="D9" s="39"/>
      <c r="E9" s="145" t="s">
        <v>261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120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187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5" t="s">
        <v>19</v>
      </c>
      <c r="G13" s="39"/>
      <c r="H13" s="39"/>
      <c r="I13" s="144" t="s">
        <v>20</v>
      </c>
      <c r="J13" s="135" t="s">
        <v>21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22</v>
      </c>
      <c r="E14" s="39"/>
      <c r="F14" s="135" t="s">
        <v>23</v>
      </c>
      <c r="G14" s="39"/>
      <c r="H14" s="39"/>
      <c r="I14" s="144" t="s">
        <v>24</v>
      </c>
      <c r="J14" s="148" t="str">
        <f>'Rekapitulace stavby'!AN8</f>
        <v>18.11.2025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26</v>
      </c>
      <c r="E16" s="39"/>
      <c r="F16" s="39"/>
      <c r="G16" s="39"/>
      <c r="H16" s="39"/>
      <c r="I16" s="144" t="s">
        <v>27</v>
      </c>
      <c r="J16" s="135" t="s">
        <v>28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5" t="s">
        <v>29</v>
      </c>
      <c r="F17" s="39"/>
      <c r="G17" s="39"/>
      <c r="H17" s="39"/>
      <c r="I17" s="144" t="s">
        <v>30</v>
      </c>
      <c r="J17" s="135" t="s">
        <v>31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32</v>
      </c>
      <c r="E19" s="39"/>
      <c r="F19" s="39"/>
      <c r="G19" s="39"/>
      <c r="H19" s="39"/>
      <c r="I19" s="144" t="s">
        <v>27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5"/>
      <c r="G20" s="135"/>
      <c r="H20" s="135"/>
      <c r="I20" s="144" t="s">
        <v>30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34</v>
      </c>
      <c r="E22" s="39"/>
      <c r="F22" s="39"/>
      <c r="G22" s="39"/>
      <c r="H22" s="39"/>
      <c r="I22" s="144" t="s">
        <v>27</v>
      </c>
      <c r="J22" s="135" t="s">
        <v>28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5" t="s">
        <v>29</v>
      </c>
      <c r="F23" s="39"/>
      <c r="G23" s="39"/>
      <c r="H23" s="39"/>
      <c r="I23" s="144" t="s">
        <v>30</v>
      </c>
      <c r="J23" s="135" t="s">
        <v>31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36</v>
      </c>
      <c r="E25" s="39"/>
      <c r="F25" s="39"/>
      <c r="G25" s="39"/>
      <c r="H25" s="39"/>
      <c r="I25" s="144" t="s">
        <v>27</v>
      </c>
      <c r="J25" s="135" t="s">
        <v>37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5" t="s">
        <v>38</v>
      </c>
      <c r="F26" s="39"/>
      <c r="G26" s="39"/>
      <c r="H26" s="39"/>
      <c r="I26" s="144" t="s">
        <v>30</v>
      </c>
      <c r="J26" s="135" t="s">
        <v>37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39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9"/>
      <c r="B29" s="150"/>
      <c r="C29" s="149"/>
      <c r="D29" s="149"/>
      <c r="E29" s="151" t="s">
        <v>40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41</v>
      </c>
      <c r="E32" s="39"/>
      <c r="F32" s="39"/>
      <c r="G32" s="39"/>
      <c r="H32" s="39"/>
      <c r="I32" s="39"/>
      <c r="J32" s="155">
        <f>ROUND(J90,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43</v>
      </c>
      <c r="G34" s="39"/>
      <c r="H34" s="39"/>
      <c r="I34" s="156" t="s">
        <v>42</v>
      </c>
      <c r="J34" s="156" t="s">
        <v>44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57" t="s">
        <v>45</v>
      </c>
      <c r="E35" s="144" t="s">
        <v>46</v>
      </c>
      <c r="F35" s="158">
        <f>ROUND((SUM(BE90:BE109)),  2)</f>
        <v>0</v>
      </c>
      <c r="G35" s="39"/>
      <c r="H35" s="39"/>
      <c r="I35" s="159">
        <v>0.20999999999999999</v>
      </c>
      <c r="J35" s="158">
        <f>ROUND(((SUM(BE90:BE109))*I35),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4" t="s">
        <v>47</v>
      </c>
      <c r="F36" s="158">
        <f>ROUND((SUM(BF90:BF109)),  2)</f>
        <v>0</v>
      </c>
      <c r="G36" s="39"/>
      <c r="H36" s="39"/>
      <c r="I36" s="159">
        <v>0.14999999999999999</v>
      </c>
      <c r="J36" s="158">
        <f>ROUND(((SUM(BF90:BF109))*I36),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44" t="s">
        <v>45</v>
      </c>
      <c r="E37" s="144" t="s">
        <v>48</v>
      </c>
      <c r="F37" s="158">
        <f>ROUND((SUM(BG90:BG109)),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49</v>
      </c>
      <c r="F38" s="158">
        <f>ROUND((SUM(BH90:BH109)),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50</v>
      </c>
      <c r="F39" s="158">
        <f>ROUND((SUM(BI90:BI109)),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122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Labe, Čelákovice – Klavary, odstranění nánosů z plavebních kanálů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261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120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1" t="str">
        <f>E11</f>
        <v>VON - Vedlejší a ostatní náklady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22</v>
      </c>
      <c r="D56" s="41"/>
      <c r="E56" s="41"/>
      <c r="F56" s="28" t="str">
        <f>F14</f>
        <v>Labe</v>
      </c>
      <c r="G56" s="41"/>
      <c r="H56" s="41"/>
      <c r="I56" s="33" t="s">
        <v>24</v>
      </c>
      <c r="J56" s="74" t="str">
        <f>IF(J14="","",J14)</f>
        <v>18.11.2025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26</v>
      </c>
      <c r="D58" s="41"/>
      <c r="E58" s="41"/>
      <c r="F58" s="28" t="str">
        <f>E17</f>
        <v>Povodí Labe, státní podnik</v>
      </c>
      <c r="G58" s="41"/>
      <c r="H58" s="41"/>
      <c r="I58" s="33" t="s">
        <v>34</v>
      </c>
      <c r="J58" s="37" t="str">
        <f>E23</f>
        <v>Povodí Labe, státní podnik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32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>Ing. Eva Morkesová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123</v>
      </c>
      <c r="D61" s="173"/>
      <c r="E61" s="173"/>
      <c r="F61" s="173"/>
      <c r="G61" s="173"/>
      <c r="H61" s="173"/>
      <c r="I61" s="173"/>
      <c r="J61" s="174" t="s">
        <v>124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73</v>
      </c>
      <c r="D63" s="41"/>
      <c r="E63" s="41"/>
      <c r="F63" s="41"/>
      <c r="G63" s="41"/>
      <c r="H63" s="41"/>
      <c r="I63" s="41"/>
      <c r="J63" s="104">
        <f>J90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125</v>
      </c>
    </row>
    <row r="64" s="9" customFormat="1" ht="24.96" customHeight="1">
      <c r="A64" s="9"/>
      <c r="B64" s="176"/>
      <c r="C64" s="177"/>
      <c r="D64" s="178" t="s">
        <v>188</v>
      </c>
      <c r="E64" s="179"/>
      <c r="F64" s="179"/>
      <c r="G64" s="179"/>
      <c r="H64" s="179"/>
      <c r="I64" s="179"/>
      <c r="J64" s="180">
        <f>J91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189</v>
      </c>
      <c r="E65" s="184"/>
      <c r="F65" s="184"/>
      <c r="G65" s="184"/>
      <c r="H65" s="184"/>
      <c r="I65" s="184"/>
      <c r="J65" s="185">
        <f>J92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190</v>
      </c>
      <c r="E66" s="184"/>
      <c r="F66" s="184"/>
      <c r="G66" s="184"/>
      <c r="H66" s="184"/>
      <c r="I66" s="184"/>
      <c r="J66" s="185">
        <f>J95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191</v>
      </c>
      <c r="E67" s="184"/>
      <c r="F67" s="184"/>
      <c r="G67" s="184"/>
      <c r="H67" s="184"/>
      <c r="I67" s="184"/>
      <c r="J67" s="185">
        <f>J104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192</v>
      </c>
      <c r="E68" s="184"/>
      <c r="F68" s="184"/>
      <c r="G68" s="184"/>
      <c r="H68" s="184"/>
      <c r="I68" s="184"/>
      <c r="J68" s="185">
        <f>J107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6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129</v>
      </c>
      <c r="D75" s="41"/>
      <c r="E75" s="41"/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71" t="str">
        <f>E7</f>
        <v>Labe, Čelákovice – Klavary, odstranění nánosů z plavebních kanálů</v>
      </c>
      <c r="F78" s="33"/>
      <c r="G78" s="33"/>
      <c r="H78" s="33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118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2" customFormat="1" ht="16.5" customHeight="1">
      <c r="A80" s="39"/>
      <c r="B80" s="40"/>
      <c r="C80" s="41"/>
      <c r="D80" s="41"/>
      <c r="E80" s="171" t="s">
        <v>261</v>
      </c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120</v>
      </c>
      <c r="D81" s="41"/>
      <c r="E81" s="41"/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1" t="str">
        <f>E11</f>
        <v>VON - Vedlejší a ostatní náklady</v>
      </c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22</v>
      </c>
      <c r="D84" s="41"/>
      <c r="E84" s="41"/>
      <c r="F84" s="28" t="str">
        <f>F14</f>
        <v>Labe</v>
      </c>
      <c r="G84" s="41"/>
      <c r="H84" s="41"/>
      <c r="I84" s="33" t="s">
        <v>24</v>
      </c>
      <c r="J84" s="74" t="str">
        <f>IF(J14="","",J14)</f>
        <v>18.11.2025</v>
      </c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25.65" customHeight="1">
      <c r="A86" s="39"/>
      <c r="B86" s="40"/>
      <c r="C86" s="33" t="s">
        <v>26</v>
      </c>
      <c r="D86" s="41"/>
      <c r="E86" s="41"/>
      <c r="F86" s="28" t="str">
        <f>E17</f>
        <v>Povodí Labe, státní podnik</v>
      </c>
      <c r="G86" s="41"/>
      <c r="H86" s="41"/>
      <c r="I86" s="33" t="s">
        <v>34</v>
      </c>
      <c r="J86" s="37" t="str">
        <f>E23</f>
        <v>Povodí Labe, státní podnik</v>
      </c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32</v>
      </c>
      <c r="D87" s="41"/>
      <c r="E87" s="41"/>
      <c r="F87" s="28" t="str">
        <f>IF(E20="","",E20)</f>
        <v>Vyplň údaj</v>
      </c>
      <c r="G87" s="41"/>
      <c r="H87" s="41"/>
      <c r="I87" s="33" t="s">
        <v>36</v>
      </c>
      <c r="J87" s="37" t="str">
        <f>E26</f>
        <v>Ing. Eva Morkesová</v>
      </c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87"/>
      <c r="B89" s="188"/>
      <c r="C89" s="189" t="s">
        <v>130</v>
      </c>
      <c r="D89" s="190" t="s">
        <v>60</v>
      </c>
      <c r="E89" s="190" t="s">
        <v>56</v>
      </c>
      <c r="F89" s="190" t="s">
        <v>57</v>
      </c>
      <c r="G89" s="190" t="s">
        <v>131</v>
      </c>
      <c r="H89" s="190" t="s">
        <v>132</v>
      </c>
      <c r="I89" s="190" t="s">
        <v>133</v>
      </c>
      <c r="J89" s="190" t="s">
        <v>124</v>
      </c>
      <c r="K89" s="191" t="s">
        <v>134</v>
      </c>
      <c r="L89" s="192"/>
      <c r="M89" s="94" t="s">
        <v>37</v>
      </c>
      <c r="N89" s="95" t="s">
        <v>45</v>
      </c>
      <c r="O89" s="95" t="s">
        <v>135</v>
      </c>
      <c r="P89" s="95" t="s">
        <v>136</v>
      </c>
      <c r="Q89" s="95" t="s">
        <v>137</v>
      </c>
      <c r="R89" s="95" t="s">
        <v>138</v>
      </c>
      <c r="S89" s="95" t="s">
        <v>139</v>
      </c>
      <c r="T89" s="96" t="s">
        <v>140</v>
      </c>
      <c r="U89" s="187"/>
      <c r="V89" s="187"/>
      <c r="W89" s="187"/>
      <c r="X89" s="187"/>
      <c r="Y89" s="187"/>
      <c r="Z89" s="187"/>
      <c r="AA89" s="187"/>
      <c r="AB89" s="187"/>
      <c r="AC89" s="187"/>
      <c r="AD89" s="187"/>
      <c r="AE89" s="187"/>
    </row>
    <row r="90" s="2" customFormat="1" ht="22.8" customHeight="1">
      <c r="A90" s="39"/>
      <c r="B90" s="40"/>
      <c r="C90" s="101" t="s">
        <v>141</v>
      </c>
      <c r="D90" s="41"/>
      <c r="E90" s="41"/>
      <c r="F90" s="41"/>
      <c r="G90" s="41"/>
      <c r="H90" s="41"/>
      <c r="I90" s="41"/>
      <c r="J90" s="193">
        <f>BK90</f>
        <v>0</v>
      </c>
      <c r="K90" s="41"/>
      <c r="L90" s="45"/>
      <c r="M90" s="97"/>
      <c r="N90" s="194"/>
      <c r="O90" s="98"/>
      <c r="P90" s="195">
        <f>P91</f>
        <v>0</v>
      </c>
      <c r="Q90" s="98"/>
      <c r="R90" s="195">
        <f>R91</f>
        <v>0</v>
      </c>
      <c r="S90" s="98"/>
      <c r="T90" s="196">
        <f>T91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74</v>
      </c>
      <c r="AU90" s="18" t="s">
        <v>125</v>
      </c>
      <c r="BK90" s="197">
        <f>BK91</f>
        <v>0</v>
      </c>
    </row>
    <row r="91" s="12" customFormat="1" ht="25.92" customHeight="1">
      <c r="A91" s="12"/>
      <c r="B91" s="198"/>
      <c r="C91" s="199"/>
      <c r="D91" s="200" t="s">
        <v>74</v>
      </c>
      <c r="E91" s="201" t="s">
        <v>193</v>
      </c>
      <c r="F91" s="201" t="s">
        <v>194</v>
      </c>
      <c r="G91" s="199"/>
      <c r="H91" s="199"/>
      <c r="I91" s="202"/>
      <c r="J91" s="203">
        <f>BK91</f>
        <v>0</v>
      </c>
      <c r="K91" s="199"/>
      <c r="L91" s="204"/>
      <c r="M91" s="205"/>
      <c r="N91" s="206"/>
      <c r="O91" s="206"/>
      <c r="P91" s="207">
        <f>P92+P95+P104+P107</f>
        <v>0</v>
      </c>
      <c r="Q91" s="206"/>
      <c r="R91" s="207">
        <f>R92+R95+R104+R107</f>
        <v>0</v>
      </c>
      <c r="S91" s="206"/>
      <c r="T91" s="208">
        <f>T92+T95+T104+T107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150</v>
      </c>
      <c r="AT91" s="210" t="s">
        <v>74</v>
      </c>
      <c r="AU91" s="210" t="s">
        <v>75</v>
      </c>
      <c r="AY91" s="209" t="s">
        <v>144</v>
      </c>
      <c r="BK91" s="211">
        <f>BK92+BK95+BK104+BK107</f>
        <v>0</v>
      </c>
    </row>
    <row r="92" s="12" customFormat="1" ht="22.8" customHeight="1">
      <c r="A92" s="12"/>
      <c r="B92" s="198"/>
      <c r="C92" s="199"/>
      <c r="D92" s="200" t="s">
        <v>74</v>
      </c>
      <c r="E92" s="212" t="s">
        <v>195</v>
      </c>
      <c r="F92" s="212" t="s">
        <v>196</v>
      </c>
      <c r="G92" s="199"/>
      <c r="H92" s="199"/>
      <c r="I92" s="202"/>
      <c r="J92" s="213">
        <f>BK92</f>
        <v>0</v>
      </c>
      <c r="K92" s="199"/>
      <c r="L92" s="204"/>
      <c r="M92" s="205"/>
      <c r="N92" s="206"/>
      <c r="O92" s="206"/>
      <c r="P92" s="207">
        <f>SUM(P93:P94)</f>
        <v>0</v>
      </c>
      <c r="Q92" s="206"/>
      <c r="R92" s="207">
        <f>SUM(R93:R94)</f>
        <v>0</v>
      </c>
      <c r="S92" s="206"/>
      <c r="T92" s="208">
        <f>SUM(T93:T94)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150</v>
      </c>
      <c r="AT92" s="210" t="s">
        <v>74</v>
      </c>
      <c r="AU92" s="210" t="s">
        <v>82</v>
      </c>
      <c r="AY92" s="209" t="s">
        <v>144</v>
      </c>
      <c r="BK92" s="211">
        <f>SUM(BK93:BK94)</f>
        <v>0</v>
      </c>
    </row>
    <row r="93" s="2" customFormat="1" ht="16.5" customHeight="1">
      <c r="A93" s="39"/>
      <c r="B93" s="40"/>
      <c r="C93" s="214" t="s">
        <v>82</v>
      </c>
      <c r="D93" s="214" t="s">
        <v>146</v>
      </c>
      <c r="E93" s="215" t="s">
        <v>197</v>
      </c>
      <c r="F93" s="216" t="s">
        <v>198</v>
      </c>
      <c r="G93" s="217" t="s">
        <v>199</v>
      </c>
      <c r="H93" s="218">
        <v>1</v>
      </c>
      <c r="I93" s="219"/>
      <c r="J93" s="220">
        <f>ROUND(I93*H93,2)</f>
        <v>0</v>
      </c>
      <c r="K93" s="216" t="s">
        <v>37</v>
      </c>
      <c r="L93" s="45"/>
      <c r="M93" s="221" t="s">
        <v>37</v>
      </c>
      <c r="N93" s="222" t="s">
        <v>48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5" t="s">
        <v>200</v>
      </c>
      <c r="AT93" s="225" t="s">
        <v>146</v>
      </c>
      <c r="AU93" s="225" t="s">
        <v>85</v>
      </c>
      <c r="AY93" s="18" t="s">
        <v>144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8" t="s">
        <v>150</v>
      </c>
      <c r="BK93" s="226">
        <f>ROUND(I93*H93,2)</f>
        <v>0</v>
      </c>
      <c r="BL93" s="18" t="s">
        <v>200</v>
      </c>
      <c r="BM93" s="225" t="s">
        <v>277</v>
      </c>
    </row>
    <row r="94" s="2" customFormat="1">
      <c r="A94" s="39"/>
      <c r="B94" s="40"/>
      <c r="C94" s="41"/>
      <c r="D94" s="227" t="s">
        <v>152</v>
      </c>
      <c r="E94" s="41"/>
      <c r="F94" s="228" t="s">
        <v>198</v>
      </c>
      <c r="G94" s="41"/>
      <c r="H94" s="41"/>
      <c r="I94" s="229"/>
      <c r="J94" s="41"/>
      <c r="K94" s="41"/>
      <c r="L94" s="45"/>
      <c r="M94" s="230"/>
      <c r="N94" s="231"/>
      <c r="O94" s="86"/>
      <c r="P94" s="86"/>
      <c r="Q94" s="86"/>
      <c r="R94" s="86"/>
      <c r="S94" s="86"/>
      <c r="T94" s="87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152</v>
      </c>
      <c r="AU94" s="18" t="s">
        <v>85</v>
      </c>
    </row>
    <row r="95" s="12" customFormat="1" ht="22.8" customHeight="1">
      <c r="A95" s="12"/>
      <c r="B95" s="198"/>
      <c r="C95" s="199"/>
      <c r="D95" s="200" t="s">
        <v>74</v>
      </c>
      <c r="E95" s="212" t="s">
        <v>202</v>
      </c>
      <c r="F95" s="212" t="s">
        <v>203</v>
      </c>
      <c r="G95" s="199"/>
      <c r="H95" s="199"/>
      <c r="I95" s="202"/>
      <c r="J95" s="213">
        <f>BK95</f>
        <v>0</v>
      </c>
      <c r="K95" s="199"/>
      <c r="L95" s="204"/>
      <c r="M95" s="205"/>
      <c r="N95" s="206"/>
      <c r="O95" s="206"/>
      <c r="P95" s="207">
        <f>SUM(P96:P103)</f>
        <v>0</v>
      </c>
      <c r="Q95" s="206"/>
      <c r="R95" s="207">
        <f>SUM(R96:R103)</f>
        <v>0</v>
      </c>
      <c r="S95" s="206"/>
      <c r="T95" s="208">
        <f>SUM(T96:T103)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150</v>
      </c>
      <c r="AT95" s="210" t="s">
        <v>74</v>
      </c>
      <c r="AU95" s="210" t="s">
        <v>82</v>
      </c>
      <c r="AY95" s="209" t="s">
        <v>144</v>
      </c>
      <c r="BK95" s="211">
        <f>SUM(BK96:BK103)</f>
        <v>0</v>
      </c>
    </row>
    <row r="96" s="2" customFormat="1" ht="16.5" customHeight="1">
      <c r="A96" s="39"/>
      <c r="B96" s="40"/>
      <c r="C96" s="214" t="s">
        <v>85</v>
      </c>
      <c r="D96" s="214" t="s">
        <v>146</v>
      </c>
      <c r="E96" s="215" t="s">
        <v>204</v>
      </c>
      <c r="F96" s="216" t="s">
        <v>205</v>
      </c>
      <c r="G96" s="217" t="s">
        <v>206</v>
      </c>
      <c r="H96" s="218">
        <v>1</v>
      </c>
      <c r="I96" s="219"/>
      <c r="J96" s="220">
        <f>ROUND(I96*H96,2)</f>
        <v>0</v>
      </c>
      <c r="K96" s="216" t="s">
        <v>37</v>
      </c>
      <c r="L96" s="45"/>
      <c r="M96" s="221" t="s">
        <v>37</v>
      </c>
      <c r="N96" s="222" t="s">
        <v>48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5" t="s">
        <v>200</v>
      </c>
      <c r="AT96" s="225" t="s">
        <v>146</v>
      </c>
      <c r="AU96" s="225" t="s">
        <v>85</v>
      </c>
      <c r="AY96" s="18" t="s">
        <v>144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8" t="s">
        <v>150</v>
      </c>
      <c r="BK96" s="226">
        <f>ROUND(I96*H96,2)</f>
        <v>0</v>
      </c>
      <c r="BL96" s="18" t="s">
        <v>200</v>
      </c>
      <c r="BM96" s="225" t="s">
        <v>278</v>
      </c>
    </row>
    <row r="97" s="2" customFormat="1">
      <c r="A97" s="39"/>
      <c r="B97" s="40"/>
      <c r="C97" s="41"/>
      <c r="D97" s="227" t="s">
        <v>152</v>
      </c>
      <c r="E97" s="41"/>
      <c r="F97" s="228" t="s">
        <v>208</v>
      </c>
      <c r="G97" s="41"/>
      <c r="H97" s="41"/>
      <c r="I97" s="229"/>
      <c r="J97" s="41"/>
      <c r="K97" s="41"/>
      <c r="L97" s="45"/>
      <c r="M97" s="230"/>
      <c r="N97" s="231"/>
      <c r="O97" s="86"/>
      <c r="P97" s="86"/>
      <c r="Q97" s="86"/>
      <c r="R97" s="86"/>
      <c r="S97" s="86"/>
      <c r="T97" s="87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152</v>
      </c>
      <c r="AU97" s="18" t="s">
        <v>85</v>
      </c>
    </row>
    <row r="98" s="2" customFormat="1" ht="44.25" customHeight="1">
      <c r="A98" s="39"/>
      <c r="B98" s="40"/>
      <c r="C98" s="214" t="s">
        <v>167</v>
      </c>
      <c r="D98" s="214" t="s">
        <v>146</v>
      </c>
      <c r="E98" s="215" t="s">
        <v>209</v>
      </c>
      <c r="F98" s="216" t="s">
        <v>210</v>
      </c>
      <c r="G98" s="217" t="s">
        <v>206</v>
      </c>
      <c r="H98" s="218">
        <v>1</v>
      </c>
      <c r="I98" s="219"/>
      <c r="J98" s="220">
        <f>ROUND(I98*H98,2)</f>
        <v>0</v>
      </c>
      <c r="K98" s="216" t="s">
        <v>37</v>
      </c>
      <c r="L98" s="45"/>
      <c r="M98" s="221" t="s">
        <v>37</v>
      </c>
      <c r="N98" s="222" t="s">
        <v>48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5" t="s">
        <v>200</v>
      </c>
      <c r="AT98" s="225" t="s">
        <v>146</v>
      </c>
      <c r="AU98" s="225" t="s">
        <v>85</v>
      </c>
      <c r="AY98" s="18" t="s">
        <v>144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8" t="s">
        <v>150</v>
      </c>
      <c r="BK98" s="226">
        <f>ROUND(I98*H98,2)</f>
        <v>0</v>
      </c>
      <c r="BL98" s="18" t="s">
        <v>200</v>
      </c>
      <c r="BM98" s="225" t="s">
        <v>279</v>
      </c>
    </row>
    <row r="99" s="2" customFormat="1">
      <c r="A99" s="39"/>
      <c r="B99" s="40"/>
      <c r="C99" s="41"/>
      <c r="D99" s="227" t="s">
        <v>152</v>
      </c>
      <c r="E99" s="41"/>
      <c r="F99" s="228" t="s">
        <v>210</v>
      </c>
      <c r="G99" s="41"/>
      <c r="H99" s="41"/>
      <c r="I99" s="229"/>
      <c r="J99" s="41"/>
      <c r="K99" s="41"/>
      <c r="L99" s="45"/>
      <c r="M99" s="230"/>
      <c r="N99" s="231"/>
      <c r="O99" s="86"/>
      <c r="P99" s="86"/>
      <c r="Q99" s="86"/>
      <c r="R99" s="86"/>
      <c r="S99" s="86"/>
      <c r="T99" s="87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152</v>
      </c>
      <c r="AU99" s="18" t="s">
        <v>85</v>
      </c>
    </row>
    <row r="100" s="2" customFormat="1" ht="16.5" customHeight="1">
      <c r="A100" s="39"/>
      <c r="B100" s="40"/>
      <c r="C100" s="214" t="s">
        <v>150</v>
      </c>
      <c r="D100" s="214" t="s">
        <v>146</v>
      </c>
      <c r="E100" s="215" t="s">
        <v>212</v>
      </c>
      <c r="F100" s="216" t="s">
        <v>213</v>
      </c>
      <c r="G100" s="217" t="s">
        <v>199</v>
      </c>
      <c r="H100" s="218">
        <v>1</v>
      </c>
      <c r="I100" s="219"/>
      <c r="J100" s="220">
        <f>ROUND(I100*H100,2)</f>
        <v>0</v>
      </c>
      <c r="K100" s="216" t="s">
        <v>37</v>
      </c>
      <c r="L100" s="45"/>
      <c r="M100" s="221" t="s">
        <v>37</v>
      </c>
      <c r="N100" s="222" t="s">
        <v>48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5" t="s">
        <v>200</v>
      </c>
      <c r="AT100" s="225" t="s">
        <v>146</v>
      </c>
      <c r="AU100" s="225" t="s">
        <v>85</v>
      </c>
      <c r="AY100" s="18" t="s">
        <v>144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8" t="s">
        <v>150</v>
      </c>
      <c r="BK100" s="226">
        <f>ROUND(I100*H100,2)</f>
        <v>0</v>
      </c>
      <c r="BL100" s="18" t="s">
        <v>200</v>
      </c>
      <c r="BM100" s="225" t="s">
        <v>280</v>
      </c>
    </row>
    <row r="101" s="2" customFormat="1">
      <c r="A101" s="39"/>
      <c r="B101" s="40"/>
      <c r="C101" s="41"/>
      <c r="D101" s="227" t="s">
        <v>152</v>
      </c>
      <c r="E101" s="41"/>
      <c r="F101" s="228" t="s">
        <v>213</v>
      </c>
      <c r="G101" s="41"/>
      <c r="H101" s="41"/>
      <c r="I101" s="229"/>
      <c r="J101" s="41"/>
      <c r="K101" s="41"/>
      <c r="L101" s="45"/>
      <c r="M101" s="230"/>
      <c r="N101" s="231"/>
      <c r="O101" s="86"/>
      <c r="P101" s="86"/>
      <c r="Q101" s="86"/>
      <c r="R101" s="86"/>
      <c r="S101" s="86"/>
      <c r="T101" s="87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152</v>
      </c>
      <c r="AU101" s="18" t="s">
        <v>85</v>
      </c>
    </row>
    <row r="102" s="2" customFormat="1" ht="16.5" customHeight="1">
      <c r="A102" s="39"/>
      <c r="B102" s="40"/>
      <c r="C102" s="214" t="s">
        <v>215</v>
      </c>
      <c r="D102" s="214" t="s">
        <v>146</v>
      </c>
      <c r="E102" s="215" t="s">
        <v>216</v>
      </c>
      <c r="F102" s="216" t="s">
        <v>217</v>
      </c>
      <c r="G102" s="217" t="s">
        <v>199</v>
      </c>
      <c r="H102" s="218">
        <v>1</v>
      </c>
      <c r="I102" s="219"/>
      <c r="J102" s="220">
        <f>ROUND(I102*H102,2)</f>
        <v>0</v>
      </c>
      <c r="K102" s="216" t="s">
        <v>37</v>
      </c>
      <c r="L102" s="45"/>
      <c r="M102" s="221" t="s">
        <v>37</v>
      </c>
      <c r="N102" s="222" t="s">
        <v>48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5" t="s">
        <v>150</v>
      </c>
      <c r="AT102" s="225" t="s">
        <v>146</v>
      </c>
      <c r="AU102" s="225" t="s">
        <v>85</v>
      </c>
      <c r="AY102" s="18" t="s">
        <v>144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8" t="s">
        <v>150</v>
      </c>
      <c r="BK102" s="226">
        <f>ROUND(I102*H102,2)</f>
        <v>0</v>
      </c>
      <c r="BL102" s="18" t="s">
        <v>150</v>
      </c>
      <c r="BM102" s="225" t="s">
        <v>281</v>
      </c>
    </row>
    <row r="103" s="2" customFormat="1">
      <c r="A103" s="39"/>
      <c r="B103" s="40"/>
      <c r="C103" s="41"/>
      <c r="D103" s="227" t="s">
        <v>152</v>
      </c>
      <c r="E103" s="41"/>
      <c r="F103" s="228" t="s">
        <v>217</v>
      </c>
      <c r="G103" s="41"/>
      <c r="H103" s="41"/>
      <c r="I103" s="229"/>
      <c r="J103" s="41"/>
      <c r="K103" s="41"/>
      <c r="L103" s="45"/>
      <c r="M103" s="230"/>
      <c r="N103" s="231"/>
      <c r="O103" s="86"/>
      <c r="P103" s="86"/>
      <c r="Q103" s="86"/>
      <c r="R103" s="86"/>
      <c r="S103" s="86"/>
      <c r="T103" s="87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152</v>
      </c>
      <c r="AU103" s="18" t="s">
        <v>85</v>
      </c>
    </row>
    <row r="104" s="12" customFormat="1" ht="22.8" customHeight="1">
      <c r="A104" s="12"/>
      <c r="B104" s="198"/>
      <c r="C104" s="199"/>
      <c r="D104" s="200" t="s">
        <v>74</v>
      </c>
      <c r="E104" s="212" t="s">
        <v>219</v>
      </c>
      <c r="F104" s="212" t="s">
        <v>220</v>
      </c>
      <c r="G104" s="199"/>
      <c r="H104" s="199"/>
      <c r="I104" s="202"/>
      <c r="J104" s="213">
        <f>BK104</f>
        <v>0</v>
      </c>
      <c r="K104" s="199"/>
      <c r="L104" s="204"/>
      <c r="M104" s="205"/>
      <c r="N104" s="206"/>
      <c r="O104" s="206"/>
      <c r="P104" s="207">
        <f>SUM(P105:P106)</f>
        <v>0</v>
      </c>
      <c r="Q104" s="206"/>
      <c r="R104" s="207">
        <f>SUM(R105:R106)</f>
        <v>0</v>
      </c>
      <c r="S104" s="206"/>
      <c r="T104" s="208">
        <f>SUM(T105:T106)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9" t="s">
        <v>150</v>
      </c>
      <c r="AT104" s="210" t="s">
        <v>74</v>
      </c>
      <c r="AU104" s="210" t="s">
        <v>82</v>
      </c>
      <c r="AY104" s="209" t="s">
        <v>144</v>
      </c>
      <c r="BK104" s="211">
        <f>SUM(BK105:BK106)</f>
        <v>0</v>
      </c>
    </row>
    <row r="105" s="2" customFormat="1" ht="24.15" customHeight="1">
      <c r="A105" s="39"/>
      <c r="B105" s="40"/>
      <c r="C105" s="214" t="s">
        <v>221</v>
      </c>
      <c r="D105" s="214" t="s">
        <v>146</v>
      </c>
      <c r="E105" s="215" t="s">
        <v>222</v>
      </c>
      <c r="F105" s="216" t="s">
        <v>223</v>
      </c>
      <c r="G105" s="217" t="s">
        <v>199</v>
      </c>
      <c r="H105" s="218">
        <v>1</v>
      </c>
      <c r="I105" s="219"/>
      <c r="J105" s="220">
        <f>ROUND(I105*H105,2)</f>
        <v>0</v>
      </c>
      <c r="K105" s="216" t="s">
        <v>37</v>
      </c>
      <c r="L105" s="45"/>
      <c r="M105" s="221" t="s">
        <v>37</v>
      </c>
      <c r="N105" s="222" t="s">
        <v>48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5" t="s">
        <v>200</v>
      </c>
      <c r="AT105" s="225" t="s">
        <v>146</v>
      </c>
      <c r="AU105" s="225" t="s">
        <v>85</v>
      </c>
      <c r="AY105" s="18" t="s">
        <v>144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8" t="s">
        <v>150</v>
      </c>
      <c r="BK105" s="226">
        <f>ROUND(I105*H105,2)</f>
        <v>0</v>
      </c>
      <c r="BL105" s="18" t="s">
        <v>200</v>
      </c>
      <c r="BM105" s="225" t="s">
        <v>282</v>
      </c>
    </row>
    <row r="106" s="2" customFormat="1">
      <c r="A106" s="39"/>
      <c r="B106" s="40"/>
      <c r="C106" s="41"/>
      <c r="D106" s="227" t="s">
        <v>152</v>
      </c>
      <c r="E106" s="41"/>
      <c r="F106" s="228" t="s">
        <v>223</v>
      </c>
      <c r="G106" s="41"/>
      <c r="H106" s="41"/>
      <c r="I106" s="229"/>
      <c r="J106" s="41"/>
      <c r="K106" s="41"/>
      <c r="L106" s="45"/>
      <c r="M106" s="230"/>
      <c r="N106" s="231"/>
      <c r="O106" s="86"/>
      <c r="P106" s="86"/>
      <c r="Q106" s="86"/>
      <c r="R106" s="86"/>
      <c r="S106" s="86"/>
      <c r="T106" s="87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152</v>
      </c>
      <c r="AU106" s="18" t="s">
        <v>85</v>
      </c>
    </row>
    <row r="107" s="12" customFormat="1" ht="22.8" customHeight="1">
      <c r="A107" s="12"/>
      <c r="B107" s="198"/>
      <c r="C107" s="199"/>
      <c r="D107" s="200" t="s">
        <v>74</v>
      </c>
      <c r="E107" s="212" t="s">
        <v>225</v>
      </c>
      <c r="F107" s="212" t="s">
        <v>226</v>
      </c>
      <c r="G107" s="199"/>
      <c r="H107" s="199"/>
      <c r="I107" s="202"/>
      <c r="J107" s="213">
        <f>BK107</f>
        <v>0</v>
      </c>
      <c r="K107" s="199"/>
      <c r="L107" s="204"/>
      <c r="M107" s="205"/>
      <c r="N107" s="206"/>
      <c r="O107" s="206"/>
      <c r="P107" s="207">
        <f>SUM(P108:P109)</f>
        <v>0</v>
      </c>
      <c r="Q107" s="206"/>
      <c r="R107" s="207">
        <f>SUM(R108:R109)</f>
        <v>0</v>
      </c>
      <c r="S107" s="206"/>
      <c r="T107" s="208">
        <f>SUM(T108:T109)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9" t="s">
        <v>150</v>
      </c>
      <c r="AT107" s="210" t="s">
        <v>74</v>
      </c>
      <c r="AU107" s="210" t="s">
        <v>82</v>
      </c>
      <c r="AY107" s="209" t="s">
        <v>144</v>
      </c>
      <c r="BK107" s="211">
        <f>SUM(BK108:BK109)</f>
        <v>0</v>
      </c>
    </row>
    <row r="108" s="2" customFormat="1" ht="24.15" customHeight="1">
      <c r="A108" s="39"/>
      <c r="B108" s="40"/>
      <c r="C108" s="214" t="s">
        <v>227</v>
      </c>
      <c r="D108" s="214" t="s">
        <v>146</v>
      </c>
      <c r="E108" s="215" t="s">
        <v>228</v>
      </c>
      <c r="F108" s="216" t="s">
        <v>229</v>
      </c>
      <c r="G108" s="217" t="s">
        <v>199</v>
      </c>
      <c r="H108" s="218">
        <v>1</v>
      </c>
      <c r="I108" s="219"/>
      <c r="J108" s="220">
        <f>ROUND(I108*H108,2)</f>
        <v>0</v>
      </c>
      <c r="K108" s="216" t="s">
        <v>37</v>
      </c>
      <c r="L108" s="45"/>
      <c r="M108" s="221" t="s">
        <v>37</v>
      </c>
      <c r="N108" s="222" t="s">
        <v>48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5" t="s">
        <v>230</v>
      </c>
      <c r="AT108" s="225" t="s">
        <v>146</v>
      </c>
      <c r="AU108" s="225" t="s">
        <v>85</v>
      </c>
      <c r="AY108" s="18" t="s">
        <v>144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8" t="s">
        <v>150</v>
      </c>
      <c r="BK108" s="226">
        <f>ROUND(I108*H108,2)</f>
        <v>0</v>
      </c>
      <c r="BL108" s="18" t="s">
        <v>230</v>
      </c>
      <c r="BM108" s="225" t="s">
        <v>283</v>
      </c>
    </row>
    <row r="109" s="2" customFormat="1">
      <c r="A109" s="39"/>
      <c r="B109" s="40"/>
      <c r="C109" s="41"/>
      <c r="D109" s="227" t="s">
        <v>152</v>
      </c>
      <c r="E109" s="41"/>
      <c r="F109" s="228" t="s">
        <v>229</v>
      </c>
      <c r="G109" s="41"/>
      <c r="H109" s="41"/>
      <c r="I109" s="229"/>
      <c r="J109" s="41"/>
      <c r="K109" s="41"/>
      <c r="L109" s="45"/>
      <c r="M109" s="257"/>
      <c r="N109" s="258"/>
      <c r="O109" s="259"/>
      <c r="P109" s="259"/>
      <c r="Q109" s="259"/>
      <c r="R109" s="259"/>
      <c r="S109" s="259"/>
      <c r="T109" s="260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152</v>
      </c>
      <c r="AU109" s="18" t="s">
        <v>85</v>
      </c>
    </row>
    <row r="110" s="2" customFormat="1" ht="6.96" customHeight="1">
      <c r="A110" s="39"/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45"/>
      <c r="M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</sheetData>
  <sheetProtection sheet="1" autoFilter="0" formatColumns="0" formatRows="0" objects="1" scenarios="1" spinCount="100000" saltValue="J1raDxkassMNIfmWlzE3ID/jXMndhpBmaU7BTCTWlF1N/QEzMiXMK0GW2aZB1C+LGGEYSQ5uQedu3hS7CQMUjw==" hashValue="9KTo+r7+ehkb/U/dUmi3vK56kCFjkuaVBKZLPhkfJbj2E3A8mSNK5SxFcqvZy4TNkCwHsLDBHUIWHYtSXoking==" algorithmName="SHA-512" password="CC35"/>
  <autoFilter ref="C89:K1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61" customWidth="1"/>
    <col min="2" max="2" width="1.667969" style="261" customWidth="1"/>
    <col min="3" max="4" width="5" style="261" customWidth="1"/>
    <col min="5" max="5" width="11.66016" style="261" customWidth="1"/>
    <col min="6" max="6" width="9.160156" style="261" customWidth="1"/>
    <col min="7" max="7" width="5" style="261" customWidth="1"/>
    <col min="8" max="8" width="77.83203" style="261" customWidth="1"/>
    <col min="9" max="10" width="20" style="261" customWidth="1"/>
    <col min="11" max="11" width="1.667969" style="261" customWidth="1"/>
  </cols>
  <sheetData>
    <row r="1" s="1" customFormat="1" ht="37.5" customHeight="1"/>
    <row r="2" s="1" customFormat="1" ht="7.5" customHeight="1">
      <c r="B2" s="262"/>
      <c r="C2" s="263"/>
      <c r="D2" s="263"/>
      <c r="E2" s="263"/>
      <c r="F2" s="263"/>
      <c r="G2" s="263"/>
      <c r="H2" s="263"/>
      <c r="I2" s="263"/>
      <c r="J2" s="263"/>
      <c r="K2" s="264"/>
    </row>
    <row r="3" s="15" customFormat="1" ht="45" customHeight="1">
      <c r="B3" s="265"/>
      <c r="C3" s="266" t="s">
        <v>284</v>
      </c>
      <c r="D3" s="266"/>
      <c r="E3" s="266"/>
      <c r="F3" s="266"/>
      <c r="G3" s="266"/>
      <c r="H3" s="266"/>
      <c r="I3" s="266"/>
      <c r="J3" s="266"/>
      <c r="K3" s="267"/>
    </row>
    <row r="4" s="1" customFormat="1" ht="25.5" customHeight="1">
      <c r="B4" s="268"/>
      <c r="C4" s="269" t="s">
        <v>285</v>
      </c>
      <c r="D4" s="269"/>
      <c r="E4" s="269"/>
      <c r="F4" s="269"/>
      <c r="G4" s="269"/>
      <c r="H4" s="269"/>
      <c r="I4" s="269"/>
      <c r="J4" s="269"/>
      <c r="K4" s="270"/>
    </row>
    <row r="5" s="1" customFormat="1" ht="5.25" customHeight="1">
      <c r="B5" s="268"/>
      <c r="C5" s="271"/>
      <c r="D5" s="271"/>
      <c r="E5" s="271"/>
      <c r="F5" s="271"/>
      <c r="G5" s="271"/>
      <c r="H5" s="271"/>
      <c r="I5" s="271"/>
      <c r="J5" s="271"/>
      <c r="K5" s="270"/>
    </row>
    <row r="6" s="1" customFormat="1" ht="15" customHeight="1">
      <c r="B6" s="268"/>
      <c r="C6" s="272" t="s">
        <v>286</v>
      </c>
      <c r="D6" s="272"/>
      <c r="E6" s="272"/>
      <c r="F6" s="272"/>
      <c r="G6" s="272"/>
      <c r="H6" s="272"/>
      <c r="I6" s="272"/>
      <c r="J6" s="272"/>
      <c r="K6" s="270"/>
    </row>
    <row r="7" s="1" customFormat="1" ht="15" customHeight="1">
      <c r="B7" s="273"/>
      <c r="C7" s="272" t="s">
        <v>287</v>
      </c>
      <c r="D7" s="272"/>
      <c r="E7" s="272"/>
      <c r="F7" s="272"/>
      <c r="G7" s="272"/>
      <c r="H7" s="272"/>
      <c r="I7" s="272"/>
      <c r="J7" s="272"/>
      <c r="K7" s="270"/>
    </row>
    <row r="8" s="1" customFormat="1" ht="12.75" customHeight="1">
      <c r="B8" s="273"/>
      <c r="C8" s="272"/>
      <c r="D8" s="272"/>
      <c r="E8" s="272"/>
      <c r="F8" s="272"/>
      <c r="G8" s="272"/>
      <c r="H8" s="272"/>
      <c r="I8" s="272"/>
      <c r="J8" s="272"/>
      <c r="K8" s="270"/>
    </row>
    <row r="9" s="1" customFormat="1" ht="15" customHeight="1">
      <c r="B9" s="273"/>
      <c r="C9" s="272" t="s">
        <v>288</v>
      </c>
      <c r="D9" s="272"/>
      <c r="E9" s="272"/>
      <c r="F9" s="272"/>
      <c r="G9" s="272"/>
      <c r="H9" s="272"/>
      <c r="I9" s="272"/>
      <c r="J9" s="272"/>
      <c r="K9" s="270"/>
    </row>
    <row r="10" s="1" customFormat="1" ht="15" customHeight="1">
      <c r="B10" s="273"/>
      <c r="C10" s="272"/>
      <c r="D10" s="272" t="s">
        <v>289</v>
      </c>
      <c r="E10" s="272"/>
      <c r="F10" s="272"/>
      <c r="G10" s="272"/>
      <c r="H10" s="272"/>
      <c r="I10" s="272"/>
      <c r="J10" s="272"/>
      <c r="K10" s="270"/>
    </row>
    <row r="11" s="1" customFormat="1" ht="15" customHeight="1">
      <c r="B11" s="273"/>
      <c r="C11" s="274"/>
      <c r="D11" s="272" t="s">
        <v>290</v>
      </c>
      <c r="E11" s="272"/>
      <c r="F11" s="272"/>
      <c r="G11" s="272"/>
      <c r="H11" s="272"/>
      <c r="I11" s="272"/>
      <c r="J11" s="272"/>
      <c r="K11" s="270"/>
    </row>
    <row r="12" s="1" customFormat="1" ht="15" customHeight="1">
      <c r="B12" s="273"/>
      <c r="C12" s="274"/>
      <c r="D12" s="272"/>
      <c r="E12" s="272"/>
      <c r="F12" s="272"/>
      <c r="G12" s="272"/>
      <c r="H12" s="272"/>
      <c r="I12" s="272"/>
      <c r="J12" s="272"/>
      <c r="K12" s="270"/>
    </row>
    <row r="13" s="1" customFormat="1" ht="15" customHeight="1">
      <c r="B13" s="273"/>
      <c r="C13" s="274"/>
      <c r="D13" s="275" t="s">
        <v>291</v>
      </c>
      <c r="E13" s="272"/>
      <c r="F13" s="272"/>
      <c r="G13" s="272"/>
      <c r="H13" s="272"/>
      <c r="I13" s="272"/>
      <c r="J13" s="272"/>
      <c r="K13" s="270"/>
    </row>
    <row r="14" s="1" customFormat="1" ht="12.75" customHeight="1">
      <c r="B14" s="273"/>
      <c r="C14" s="274"/>
      <c r="D14" s="274"/>
      <c r="E14" s="274"/>
      <c r="F14" s="274"/>
      <c r="G14" s="274"/>
      <c r="H14" s="274"/>
      <c r="I14" s="274"/>
      <c r="J14" s="274"/>
      <c r="K14" s="270"/>
    </row>
    <row r="15" s="1" customFormat="1" ht="15" customHeight="1">
      <c r="B15" s="273"/>
      <c r="C15" s="274"/>
      <c r="D15" s="272" t="s">
        <v>292</v>
      </c>
      <c r="E15" s="272"/>
      <c r="F15" s="272"/>
      <c r="G15" s="272"/>
      <c r="H15" s="272"/>
      <c r="I15" s="272"/>
      <c r="J15" s="272"/>
      <c r="K15" s="270"/>
    </row>
    <row r="16" s="1" customFormat="1" ht="15" customHeight="1">
      <c r="B16" s="273"/>
      <c r="C16" s="274"/>
      <c r="D16" s="272" t="s">
        <v>293</v>
      </c>
      <c r="E16" s="272"/>
      <c r="F16" s="272"/>
      <c r="G16" s="272"/>
      <c r="H16" s="272"/>
      <c r="I16" s="272"/>
      <c r="J16" s="272"/>
      <c r="K16" s="270"/>
    </row>
    <row r="17" s="1" customFormat="1" ht="15" customHeight="1">
      <c r="B17" s="273"/>
      <c r="C17" s="274"/>
      <c r="D17" s="272" t="s">
        <v>294</v>
      </c>
      <c r="E17" s="272"/>
      <c r="F17" s="272"/>
      <c r="G17" s="272"/>
      <c r="H17" s="272"/>
      <c r="I17" s="272"/>
      <c r="J17" s="272"/>
      <c r="K17" s="270"/>
    </row>
    <row r="18" s="1" customFormat="1" ht="15" customHeight="1">
      <c r="B18" s="273"/>
      <c r="C18" s="274"/>
      <c r="D18" s="274"/>
      <c r="E18" s="276" t="s">
        <v>81</v>
      </c>
      <c r="F18" s="272" t="s">
        <v>295</v>
      </c>
      <c r="G18" s="272"/>
      <c r="H18" s="272"/>
      <c r="I18" s="272"/>
      <c r="J18" s="272"/>
      <c r="K18" s="270"/>
    </row>
    <row r="19" s="1" customFormat="1" ht="15" customHeight="1">
      <c r="B19" s="273"/>
      <c r="C19" s="274"/>
      <c r="D19" s="274"/>
      <c r="E19" s="276" t="s">
        <v>296</v>
      </c>
      <c r="F19" s="272" t="s">
        <v>297</v>
      </c>
      <c r="G19" s="272"/>
      <c r="H19" s="272"/>
      <c r="I19" s="272"/>
      <c r="J19" s="272"/>
      <c r="K19" s="270"/>
    </row>
    <row r="20" s="1" customFormat="1" ht="15" customHeight="1">
      <c r="B20" s="273"/>
      <c r="C20" s="274"/>
      <c r="D20" s="274"/>
      <c r="E20" s="276" t="s">
        <v>298</v>
      </c>
      <c r="F20" s="272" t="s">
        <v>299</v>
      </c>
      <c r="G20" s="272"/>
      <c r="H20" s="272"/>
      <c r="I20" s="272"/>
      <c r="J20" s="272"/>
      <c r="K20" s="270"/>
    </row>
    <row r="21" s="1" customFormat="1" ht="15" customHeight="1">
      <c r="B21" s="273"/>
      <c r="C21" s="274"/>
      <c r="D21" s="274"/>
      <c r="E21" s="276" t="s">
        <v>94</v>
      </c>
      <c r="F21" s="272" t="s">
        <v>95</v>
      </c>
      <c r="G21" s="272"/>
      <c r="H21" s="272"/>
      <c r="I21" s="272"/>
      <c r="J21" s="272"/>
      <c r="K21" s="270"/>
    </row>
    <row r="22" s="1" customFormat="1" ht="15" customHeight="1">
      <c r="B22" s="273"/>
      <c r="C22" s="274"/>
      <c r="D22" s="274"/>
      <c r="E22" s="276" t="s">
        <v>193</v>
      </c>
      <c r="F22" s="272" t="s">
        <v>300</v>
      </c>
      <c r="G22" s="272"/>
      <c r="H22" s="272"/>
      <c r="I22" s="272"/>
      <c r="J22" s="272"/>
      <c r="K22" s="270"/>
    </row>
    <row r="23" s="1" customFormat="1" ht="15" customHeight="1">
      <c r="B23" s="273"/>
      <c r="C23" s="274"/>
      <c r="D23" s="274"/>
      <c r="E23" s="276" t="s">
        <v>89</v>
      </c>
      <c r="F23" s="272" t="s">
        <v>301</v>
      </c>
      <c r="G23" s="272"/>
      <c r="H23" s="272"/>
      <c r="I23" s="272"/>
      <c r="J23" s="272"/>
      <c r="K23" s="270"/>
    </row>
    <row r="24" s="1" customFormat="1" ht="12.75" customHeight="1">
      <c r="B24" s="273"/>
      <c r="C24" s="274"/>
      <c r="D24" s="274"/>
      <c r="E24" s="274"/>
      <c r="F24" s="274"/>
      <c r="G24" s="274"/>
      <c r="H24" s="274"/>
      <c r="I24" s="274"/>
      <c r="J24" s="274"/>
      <c r="K24" s="270"/>
    </row>
    <row r="25" s="1" customFormat="1" ht="15" customHeight="1">
      <c r="B25" s="273"/>
      <c r="C25" s="272" t="s">
        <v>302</v>
      </c>
      <c r="D25" s="272"/>
      <c r="E25" s="272"/>
      <c r="F25" s="272"/>
      <c r="G25" s="272"/>
      <c r="H25" s="272"/>
      <c r="I25" s="272"/>
      <c r="J25" s="272"/>
      <c r="K25" s="270"/>
    </row>
    <row r="26" s="1" customFormat="1" ht="15" customHeight="1">
      <c r="B26" s="273"/>
      <c r="C26" s="272" t="s">
        <v>303</v>
      </c>
      <c r="D26" s="272"/>
      <c r="E26" s="272"/>
      <c r="F26" s="272"/>
      <c r="G26" s="272"/>
      <c r="H26" s="272"/>
      <c r="I26" s="272"/>
      <c r="J26" s="272"/>
      <c r="K26" s="270"/>
    </row>
    <row r="27" s="1" customFormat="1" ht="15" customHeight="1">
      <c r="B27" s="273"/>
      <c r="C27" s="272"/>
      <c r="D27" s="272" t="s">
        <v>304</v>
      </c>
      <c r="E27" s="272"/>
      <c r="F27" s="272"/>
      <c r="G27" s="272"/>
      <c r="H27" s="272"/>
      <c r="I27" s="272"/>
      <c r="J27" s="272"/>
      <c r="K27" s="270"/>
    </row>
    <row r="28" s="1" customFormat="1" ht="15" customHeight="1">
      <c r="B28" s="273"/>
      <c r="C28" s="274"/>
      <c r="D28" s="272" t="s">
        <v>305</v>
      </c>
      <c r="E28" s="272"/>
      <c r="F28" s="272"/>
      <c r="G28" s="272"/>
      <c r="H28" s="272"/>
      <c r="I28" s="272"/>
      <c r="J28" s="272"/>
      <c r="K28" s="270"/>
    </row>
    <row r="29" s="1" customFormat="1" ht="12.75" customHeight="1">
      <c r="B29" s="273"/>
      <c r="C29" s="274"/>
      <c r="D29" s="274"/>
      <c r="E29" s="274"/>
      <c r="F29" s="274"/>
      <c r="G29" s="274"/>
      <c r="H29" s="274"/>
      <c r="I29" s="274"/>
      <c r="J29" s="274"/>
      <c r="K29" s="270"/>
    </row>
    <row r="30" s="1" customFormat="1" ht="15" customHeight="1">
      <c r="B30" s="273"/>
      <c r="C30" s="274"/>
      <c r="D30" s="272" t="s">
        <v>306</v>
      </c>
      <c r="E30" s="272"/>
      <c r="F30" s="272"/>
      <c r="G30" s="272"/>
      <c r="H30" s="272"/>
      <c r="I30" s="272"/>
      <c r="J30" s="272"/>
      <c r="K30" s="270"/>
    </row>
    <row r="31" s="1" customFormat="1" ht="15" customHeight="1">
      <c r="B31" s="273"/>
      <c r="C31" s="274"/>
      <c r="D31" s="272" t="s">
        <v>307</v>
      </c>
      <c r="E31" s="272"/>
      <c r="F31" s="272"/>
      <c r="G31" s="272"/>
      <c r="H31" s="272"/>
      <c r="I31" s="272"/>
      <c r="J31" s="272"/>
      <c r="K31" s="270"/>
    </row>
    <row r="32" s="1" customFormat="1" ht="12.75" customHeight="1">
      <c r="B32" s="273"/>
      <c r="C32" s="274"/>
      <c r="D32" s="274"/>
      <c r="E32" s="274"/>
      <c r="F32" s="274"/>
      <c r="G32" s="274"/>
      <c r="H32" s="274"/>
      <c r="I32" s="274"/>
      <c r="J32" s="274"/>
      <c r="K32" s="270"/>
    </row>
    <row r="33" s="1" customFormat="1" ht="15" customHeight="1">
      <c r="B33" s="273"/>
      <c r="C33" s="274"/>
      <c r="D33" s="272" t="s">
        <v>308</v>
      </c>
      <c r="E33" s="272"/>
      <c r="F33" s="272"/>
      <c r="G33" s="272"/>
      <c r="H33" s="272"/>
      <c r="I33" s="272"/>
      <c r="J33" s="272"/>
      <c r="K33" s="270"/>
    </row>
    <row r="34" s="1" customFormat="1" ht="15" customHeight="1">
      <c r="B34" s="273"/>
      <c r="C34" s="274"/>
      <c r="D34" s="272" t="s">
        <v>309</v>
      </c>
      <c r="E34" s="272"/>
      <c r="F34" s="272"/>
      <c r="G34" s="272"/>
      <c r="H34" s="272"/>
      <c r="I34" s="272"/>
      <c r="J34" s="272"/>
      <c r="K34" s="270"/>
    </row>
    <row r="35" s="1" customFormat="1" ht="15" customHeight="1">
      <c r="B35" s="273"/>
      <c r="C35" s="274"/>
      <c r="D35" s="272" t="s">
        <v>310</v>
      </c>
      <c r="E35" s="272"/>
      <c r="F35" s="272"/>
      <c r="G35" s="272"/>
      <c r="H35" s="272"/>
      <c r="I35" s="272"/>
      <c r="J35" s="272"/>
      <c r="K35" s="270"/>
    </row>
    <row r="36" s="1" customFormat="1" ht="15" customHeight="1">
      <c r="B36" s="273"/>
      <c r="C36" s="274"/>
      <c r="D36" s="272"/>
      <c r="E36" s="275" t="s">
        <v>130</v>
      </c>
      <c r="F36" s="272"/>
      <c r="G36" s="272" t="s">
        <v>311</v>
      </c>
      <c r="H36" s="272"/>
      <c r="I36" s="272"/>
      <c r="J36" s="272"/>
      <c r="K36" s="270"/>
    </row>
    <row r="37" s="1" customFormat="1" ht="30.75" customHeight="1">
      <c r="B37" s="273"/>
      <c r="C37" s="274"/>
      <c r="D37" s="272"/>
      <c r="E37" s="275" t="s">
        <v>312</v>
      </c>
      <c r="F37" s="272"/>
      <c r="G37" s="272" t="s">
        <v>313</v>
      </c>
      <c r="H37" s="272"/>
      <c r="I37" s="272"/>
      <c r="J37" s="272"/>
      <c r="K37" s="270"/>
    </row>
    <row r="38" s="1" customFormat="1" ht="15" customHeight="1">
      <c r="B38" s="273"/>
      <c r="C38" s="274"/>
      <c r="D38" s="272"/>
      <c r="E38" s="275" t="s">
        <v>56</v>
      </c>
      <c r="F38" s="272"/>
      <c r="G38" s="272" t="s">
        <v>314</v>
      </c>
      <c r="H38" s="272"/>
      <c r="I38" s="272"/>
      <c r="J38" s="272"/>
      <c r="K38" s="270"/>
    </row>
    <row r="39" s="1" customFormat="1" ht="15" customHeight="1">
      <c r="B39" s="273"/>
      <c r="C39" s="274"/>
      <c r="D39" s="272"/>
      <c r="E39" s="275" t="s">
        <v>57</v>
      </c>
      <c r="F39" s="272"/>
      <c r="G39" s="272" t="s">
        <v>315</v>
      </c>
      <c r="H39" s="272"/>
      <c r="I39" s="272"/>
      <c r="J39" s="272"/>
      <c r="K39" s="270"/>
    </row>
    <row r="40" s="1" customFormat="1" ht="15" customHeight="1">
      <c r="B40" s="273"/>
      <c r="C40" s="274"/>
      <c r="D40" s="272"/>
      <c r="E40" s="275" t="s">
        <v>131</v>
      </c>
      <c r="F40" s="272"/>
      <c r="G40" s="272" t="s">
        <v>316</v>
      </c>
      <c r="H40" s="272"/>
      <c r="I40" s="272"/>
      <c r="J40" s="272"/>
      <c r="K40" s="270"/>
    </row>
    <row r="41" s="1" customFormat="1" ht="15" customHeight="1">
      <c r="B41" s="273"/>
      <c r="C41" s="274"/>
      <c r="D41" s="272"/>
      <c r="E41" s="275" t="s">
        <v>132</v>
      </c>
      <c r="F41" s="272"/>
      <c r="G41" s="272" t="s">
        <v>317</v>
      </c>
      <c r="H41" s="272"/>
      <c r="I41" s="272"/>
      <c r="J41" s="272"/>
      <c r="K41" s="270"/>
    </row>
    <row r="42" s="1" customFormat="1" ht="15" customHeight="1">
      <c r="B42" s="273"/>
      <c r="C42" s="274"/>
      <c r="D42" s="272"/>
      <c r="E42" s="275" t="s">
        <v>318</v>
      </c>
      <c r="F42" s="272"/>
      <c r="G42" s="272" t="s">
        <v>319</v>
      </c>
      <c r="H42" s="272"/>
      <c r="I42" s="272"/>
      <c r="J42" s="272"/>
      <c r="K42" s="270"/>
    </row>
    <row r="43" s="1" customFormat="1" ht="15" customHeight="1">
      <c r="B43" s="273"/>
      <c r="C43" s="274"/>
      <c r="D43" s="272"/>
      <c r="E43" s="275"/>
      <c r="F43" s="272"/>
      <c r="G43" s="272" t="s">
        <v>320</v>
      </c>
      <c r="H43" s="272"/>
      <c r="I43" s="272"/>
      <c r="J43" s="272"/>
      <c r="K43" s="270"/>
    </row>
    <row r="44" s="1" customFormat="1" ht="15" customHeight="1">
      <c r="B44" s="273"/>
      <c r="C44" s="274"/>
      <c r="D44" s="272"/>
      <c r="E44" s="275" t="s">
        <v>321</v>
      </c>
      <c r="F44" s="272"/>
      <c r="G44" s="272" t="s">
        <v>322</v>
      </c>
      <c r="H44" s="272"/>
      <c r="I44" s="272"/>
      <c r="J44" s="272"/>
      <c r="K44" s="270"/>
    </row>
    <row r="45" s="1" customFormat="1" ht="15" customHeight="1">
      <c r="B45" s="273"/>
      <c r="C45" s="274"/>
      <c r="D45" s="272"/>
      <c r="E45" s="275" t="s">
        <v>134</v>
      </c>
      <c r="F45" s="272"/>
      <c r="G45" s="272" t="s">
        <v>323</v>
      </c>
      <c r="H45" s="272"/>
      <c r="I45" s="272"/>
      <c r="J45" s="272"/>
      <c r="K45" s="270"/>
    </row>
    <row r="46" s="1" customFormat="1" ht="12.75" customHeight="1">
      <c r="B46" s="273"/>
      <c r="C46" s="274"/>
      <c r="D46" s="272"/>
      <c r="E46" s="272"/>
      <c r="F46" s="272"/>
      <c r="G46" s="272"/>
      <c r="H46" s="272"/>
      <c r="I46" s="272"/>
      <c r="J46" s="272"/>
      <c r="K46" s="270"/>
    </row>
    <row r="47" s="1" customFormat="1" ht="15" customHeight="1">
      <c r="B47" s="273"/>
      <c r="C47" s="274"/>
      <c r="D47" s="272" t="s">
        <v>324</v>
      </c>
      <c r="E47" s="272"/>
      <c r="F47" s="272"/>
      <c r="G47" s="272"/>
      <c r="H47" s="272"/>
      <c r="I47" s="272"/>
      <c r="J47" s="272"/>
      <c r="K47" s="270"/>
    </row>
    <row r="48" s="1" customFormat="1" ht="15" customHeight="1">
      <c r="B48" s="273"/>
      <c r="C48" s="274"/>
      <c r="D48" s="274"/>
      <c r="E48" s="272" t="s">
        <v>325</v>
      </c>
      <c r="F48" s="272"/>
      <c r="G48" s="272"/>
      <c r="H48" s="272"/>
      <c r="I48" s="272"/>
      <c r="J48" s="272"/>
      <c r="K48" s="270"/>
    </row>
    <row r="49" s="1" customFormat="1" ht="15" customHeight="1">
      <c r="B49" s="273"/>
      <c r="C49" s="274"/>
      <c r="D49" s="274"/>
      <c r="E49" s="272" t="s">
        <v>326</v>
      </c>
      <c r="F49" s="272"/>
      <c r="G49" s="272"/>
      <c r="H49" s="272"/>
      <c r="I49" s="272"/>
      <c r="J49" s="272"/>
      <c r="K49" s="270"/>
    </row>
    <row r="50" s="1" customFormat="1" ht="15" customHeight="1">
      <c r="B50" s="273"/>
      <c r="C50" s="274"/>
      <c r="D50" s="274"/>
      <c r="E50" s="272" t="s">
        <v>327</v>
      </c>
      <c r="F50" s="272"/>
      <c r="G50" s="272"/>
      <c r="H50" s="272"/>
      <c r="I50" s="272"/>
      <c r="J50" s="272"/>
      <c r="K50" s="270"/>
    </row>
    <row r="51" s="1" customFormat="1" ht="15" customHeight="1">
      <c r="B51" s="273"/>
      <c r="C51" s="274"/>
      <c r="D51" s="272" t="s">
        <v>328</v>
      </c>
      <c r="E51" s="272"/>
      <c r="F51" s="272"/>
      <c r="G51" s="272"/>
      <c r="H51" s="272"/>
      <c r="I51" s="272"/>
      <c r="J51" s="272"/>
      <c r="K51" s="270"/>
    </row>
    <row r="52" s="1" customFormat="1" ht="25.5" customHeight="1">
      <c r="B52" s="268"/>
      <c r="C52" s="269" t="s">
        <v>329</v>
      </c>
      <c r="D52" s="269"/>
      <c r="E52" s="269"/>
      <c r="F52" s="269"/>
      <c r="G52" s="269"/>
      <c r="H52" s="269"/>
      <c r="I52" s="269"/>
      <c r="J52" s="269"/>
      <c r="K52" s="270"/>
    </row>
    <row r="53" s="1" customFormat="1" ht="5.25" customHeight="1">
      <c r="B53" s="268"/>
      <c r="C53" s="271"/>
      <c r="D53" s="271"/>
      <c r="E53" s="271"/>
      <c r="F53" s="271"/>
      <c r="G53" s="271"/>
      <c r="H53" s="271"/>
      <c r="I53" s="271"/>
      <c r="J53" s="271"/>
      <c r="K53" s="270"/>
    </row>
    <row r="54" s="1" customFormat="1" ht="15" customHeight="1">
      <c r="B54" s="268"/>
      <c r="C54" s="272" t="s">
        <v>330</v>
      </c>
      <c r="D54" s="272"/>
      <c r="E54" s="272"/>
      <c r="F54" s="272"/>
      <c r="G54" s="272"/>
      <c r="H54" s="272"/>
      <c r="I54" s="272"/>
      <c r="J54" s="272"/>
      <c r="K54" s="270"/>
    </row>
    <row r="55" s="1" customFormat="1" ht="15" customHeight="1">
      <c r="B55" s="268"/>
      <c r="C55" s="272" t="s">
        <v>331</v>
      </c>
      <c r="D55" s="272"/>
      <c r="E55" s="272"/>
      <c r="F55" s="272"/>
      <c r="G55" s="272"/>
      <c r="H55" s="272"/>
      <c r="I55" s="272"/>
      <c r="J55" s="272"/>
      <c r="K55" s="270"/>
    </row>
    <row r="56" s="1" customFormat="1" ht="12.75" customHeight="1">
      <c r="B56" s="268"/>
      <c r="C56" s="272"/>
      <c r="D56" s="272"/>
      <c r="E56" s="272"/>
      <c r="F56" s="272"/>
      <c r="G56" s="272"/>
      <c r="H56" s="272"/>
      <c r="I56" s="272"/>
      <c r="J56" s="272"/>
      <c r="K56" s="270"/>
    </row>
    <row r="57" s="1" customFormat="1" ht="15" customHeight="1">
      <c r="B57" s="268"/>
      <c r="C57" s="272" t="s">
        <v>332</v>
      </c>
      <c r="D57" s="272"/>
      <c r="E57" s="272"/>
      <c r="F57" s="272"/>
      <c r="G57" s="272"/>
      <c r="H57" s="272"/>
      <c r="I57" s="272"/>
      <c r="J57" s="272"/>
      <c r="K57" s="270"/>
    </row>
    <row r="58" s="1" customFormat="1" ht="15" customHeight="1">
      <c r="B58" s="268"/>
      <c r="C58" s="274"/>
      <c r="D58" s="272" t="s">
        <v>333</v>
      </c>
      <c r="E58" s="272"/>
      <c r="F58" s="272"/>
      <c r="G58" s="272"/>
      <c r="H58" s="272"/>
      <c r="I58" s="272"/>
      <c r="J58" s="272"/>
      <c r="K58" s="270"/>
    </row>
    <row r="59" s="1" customFormat="1" ht="15" customHeight="1">
      <c r="B59" s="268"/>
      <c r="C59" s="274"/>
      <c r="D59" s="272" t="s">
        <v>334</v>
      </c>
      <c r="E59" s="272"/>
      <c r="F59" s="272"/>
      <c r="G59" s="272"/>
      <c r="H59" s="272"/>
      <c r="I59" s="272"/>
      <c r="J59" s="272"/>
      <c r="K59" s="270"/>
    </row>
    <row r="60" s="1" customFormat="1" ht="15" customHeight="1">
      <c r="B60" s="268"/>
      <c r="C60" s="274"/>
      <c r="D60" s="272" t="s">
        <v>335</v>
      </c>
      <c r="E60" s="272"/>
      <c r="F60" s="272"/>
      <c r="G60" s="272"/>
      <c r="H60" s="272"/>
      <c r="I60" s="272"/>
      <c r="J60" s="272"/>
      <c r="K60" s="270"/>
    </row>
    <row r="61" s="1" customFormat="1" ht="15" customHeight="1">
      <c r="B61" s="268"/>
      <c r="C61" s="274"/>
      <c r="D61" s="272" t="s">
        <v>336</v>
      </c>
      <c r="E61" s="272"/>
      <c r="F61" s="272"/>
      <c r="G61" s="272"/>
      <c r="H61" s="272"/>
      <c r="I61" s="272"/>
      <c r="J61" s="272"/>
      <c r="K61" s="270"/>
    </row>
    <row r="62" s="1" customFormat="1" ht="15" customHeight="1">
      <c r="B62" s="268"/>
      <c r="C62" s="274"/>
      <c r="D62" s="277" t="s">
        <v>337</v>
      </c>
      <c r="E62" s="277"/>
      <c r="F62" s="277"/>
      <c r="G62" s="277"/>
      <c r="H62" s="277"/>
      <c r="I62" s="277"/>
      <c r="J62" s="277"/>
      <c r="K62" s="270"/>
    </row>
    <row r="63" s="1" customFormat="1" ht="15" customHeight="1">
      <c r="B63" s="268"/>
      <c r="C63" s="274"/>
      <c r="D63" s="272" t="s">
        <v>338</v>
      </c>
      <c r="E63" s="272"/>
      <c r="F63" s="272"/>
      <c r="G63" s="272"/>
      <c r="H63" s="272"/>
      <c r="I63" s="272"/>
      <c r="J63" s="272"/>
      <c r="K63" s="270"/>
    </row>
    <row r="64" s="1" customFormat="1" ht="12.75" customHeight="1">
      <c r="B64" s="268"/>
      <c r="C64" s="274"/>
      <c r="D64" s="274"/>
      <c r="E64" s="278"/>
      <c r="F64" s="274"/>
      <c r="G64" s="274"/>
      <c r="H64" s="274"/>
      <c r="I64" s="274"/>
      <c r="J64" s="274"/>
      <c r="K64" s="270"/>
    </row>
    <row r="65" s="1" customFormat="1" ht="15" customHeight="1">
      <c r="B65" s="268"/>
      <c r="C65" s="274"/>
      <c r="D65" s="272" t="s">
        <v>339</v>
      </c>
      <c r="E65" s="272"/>
      <c r="F65" s="272"/>
      <c r="G65" s="272"/>
      <c r="H65" s="272"/>
      <c r="I65" s="272"/>
      <c r="J65" s="272"/>
      <c r="K65" s="270"/>
    </row>
    <row r="66" s="1" customFormat="1" ht="15" customHeight="1">
      <c r="B66" s="268"/>
      <c r="C66" s="274"/>
      <c r="D66" s="277" t="s">
        <v>340</v>
      </c>
      <c r="E66" s="277"/>
      <c r="F66" s="277"/>
      <c r="G66" s="277"/>
      <c r="H66" s="277"/>
      <c r="I66" s="277"/>
      <c r="J66" s="277"/>
      <c r="K66" s="270"/>
    </row>
    <row r="67" s="1" customFormat="1" ht="15" customHeight="1">
      <c r="B67" s="268"/>
      <c r="C67" s="274"/>
      <c r="D67" s="272" t="s">
        <v>341</v>
      </c>
      <c r="E67" s="272"/>
      <c r="F67" s="272"/>
      <c r="G67" s="272"/>
      <c r="H67" s="272"/>
      <c r="I67" s="272"/>
      <c r="J67" s="272"/>
      <c r="K67" s="270"/>
    </row>
    <row r="68" s="1" customFormat="1" ht="15" customHeight="1">
      <c r="B68" s="268"/>
      <c r="C68" s="274"/>
      <c r="D68" s="272" t="s">
        <v>342</v>
      </c>
      <c r="E68" s="272"/>
      <c r="F68" s="272"/>
      <c r="G68" s="272"/>
      <c r="H68" s="272"/>
      <c r="I68" s="272"/>
      <c r="J68" s="272"/>
      <c r="K68" s="270"/>
    </row>
    <row r="69" s="1" customFormat="1" ht="15" customHeight="1">
      <c r="B69" s="268"/>
      <c r="C69" s="274"/>
      <c r="D69" s="272" t="s">
        <v>343</v>
      </c>
      <c r="E69" s="272"/>
      <c r="F69" s="272"/>
      <c r="G69" s="272"/>
      <c r="H69" s="272"/>
      <c r="I69" s="272"/>
      <c r="J69" s="272"/>
      <c r="K69" s="270"/>
    </row>
    <row r="70" s="1" customFormat="1" ht="15" customHeight="1">
      <c r="B70" s="268"/>
      <c r="C70" s="274"/>
      <c r="D70" s="272" t="s">
        <v>344</v>
      </c>
      <c r="E70" s="272"/>
      <c r="F70" s="272"/>
      <c r="G70" s="272"/>
      <c r="H70" s="272"/>
      <c r="I70" s="272"/>
      <c r="J70" s="272"/>
      <c r="K70" s="270"/>
    </row>
    <row r="71" s="1" customFormat="1" ht="12.75" customHeight="1">
      <c r="B71" s="279"/>
      <c r="C71" s="280"/>
      <c r="D71" s="280"/>
      <c r="E71" s="280"/>
      <c r="F71" s="280"/>
      <c r="G71" s="280"/>
      <c r="H71" s="280"/>
      <c r="I71" s="280"/>
      <c r="J71" s="280"/>
      <c r="K71" s="281"/>
    </row>
    <row r="72" s="1" customFormat="1" ht="18.75" customHeight="1">
      <c r="B72" s="282"/>
      <c r="C72" s="282"/>
      <c r="D72" s="282"/>
      <c r="E72" s="282"/>
      <c r="F72" s="282"/>
      <c r="G72" s="282"/>
      <c r="H72" s="282"/>
      <c r="I72" s="282"/>
      <c r="J72" s="282"/>
      <c r="K72" s="283"/>
    </row>
    <row r="73" s="1" customFormat="1" ht="18.75" customHeight="1">
      <c r="B73" s="283"/>
      <c r="C73" s="283"/>
      <c r="D73" s="283"/>
      <c r="E73" s="283"/>
      <c r="F73" s="283"/>
      <c r="G73" s="283"/>
      <c r="H73" s="283"/>
      <c r="I73" s="283"/>
      <c r="J73" s="283"/>
      <c r="K73" s="283"/>
    </row>
    <row r="74" s="1" customFormat="1" ht="7.5" customHeight="1">
      <c r="B74" s="284"/>
      <c r="C74" s="285"/>
      <c r="D74" s="285"/>
      <c r="E74" s="285"/>
      <c r="F74" s="285"/>
      <c r="G74" s="285"/>
      <c r="H74" s="285"/>
      <c r="I74" s="285"/>
      <c r="J74" s="285"/>
      <c r="K74" s="286"/>
    </row>
    <row r="75" s="1" customFormat="1" ht="45" customHeight="1">
      <c r="B75" s="287"/>
      <c r="C75" s="288" t="s">
        <v>345</v>
      </c>
      <c r="D75" s="288"/>
      <c r="E75" s="288"/>
      <c r="F75" s="288"/>
      <c r="G75" s="288"/>
      <c r="H75" s="288"/>
      <c r="I75" s="288"/>
      <c r="J75" s="288"/>
      <c r="K75" s="289"/>
    </row>
    <row r="76" s="1" customFormat="1" ht="17.25" customHeight="1">
      <c r="B76" s="287"/>
      <c r="C76" s="290" t="s">
        <v>346</v>
      </c>
      <c r="D76" s="290"/>
      <c r="E76" s="290"/>
      <c r="F76" s="290" t="s">
        <v>347</v>
      </c>
      <c r="G76" s="291"/>
      <c r="H76" s="290" t="s">
        <v>57</v>
      </c>
      <c r="I76" s="290" t="s">
        <v>60</v>
      </c>
      <c r="J76" s="290" t="s">
        <v>348</v>
      </c>
      <c r="K76" s="289"/>
    </row>
    <row r="77" s="1" customFormat="1" ht="17.25" customHeight="1">
      <c r="B77" s="287"/>
      <c r="C77" s="292" t="s">
        <v>349</v>
      </c>
      <c r="D77" s="292"/>
      <c r="E77" s="292"/>
      <c r="F77" s="293" t="s">
        <v>350</v>
      </c>
      <c r="G77" s="294"/>
      <c r="H77" s="292"/>
      <c r="I77" s="292"/>
      <c r="J77" s="292" t="s">
        <v>351</v>
      </c>
      <c r="K77" s="289"/>
    </row>
    <row r="78" s="1" customFormat="1" ht="5.25" customHeight="1">
      <c r="B78" s="287"/>
      <c r="C78" s="295"/>
      <c r="D78" s="295"/>
      <c r="E78" s="295"/>
      <c r="F78" s="295"/>
      <c r="G78" s="296"/>
      <c r="H78" s="295"/>
      <c r="I78" s="295"/>
      <c r="J78" s="295"/>
      <c r="K78" s="289"/>
    </row>
    <row r="79" s="1" customFormat="1" ht="15" customHeight="1">
      <c r="B79" s="287"/>
      <c r="C79" s="275" t="s">
        <v>56</v>
      </c>
      <c r="D79" s="297"/>
      <c r="E79" s="297"/>
      <c r="F79" s="298" t="s">
        <v>352</v>
      </c>
      <c r="G79" s="299"/>
      <c r="H79" s="275" t="s">
        <v>353</v>
      </c>
      <c r="I79" s="275" t="s">
        <v>354</v>
      </c>
      <c r="J79" s="275">
        <v>20</v>
      </c>
      <c r="K79" s="289"/>
    </row>
    <row r="80" s="1" customFormat="1" ht="15" customHeight="1">
      <c r="B80" s="287"/>
      <c r="C80" s="275" t="s">
        <v>355</v>
      </c>
      <c r="D80" s="275"/>
      <c r="E80" s="275"/>
      <c r="F80" s="298" t="s">
        <v>352</v>
      </c>
      <c r="G80" s="299"/>
      <c r="H80" s="275" t="s">
        <v>356</v>
      </c>
      <c r="I80" s="275" t="s">
        <v>354</v>
      </c>
      <c r="J80" s="275">
        <v>120</v>
      </c>
      <c r="K80" s="289"/>
    </row>
    <row r="81" s="1" customFormat="1" ht="15" customHeight="1">
      <c r="B81" s="300"/>
      <c r="C81" s="275" t="s">
        <v>357</v>
      </c>
      <c r="D81" s="275"/>
      <c r="E81" s="275"/>
      <c r="F81" s="298" t="s">
        <v>358</v>
      </c>
      <c r="G81" s="299"/>
      <c r="H81" s="275" t="s">
        <v>359</v>
      </c>
      <c r="I81" s="275" t="s">
        <v>354</v>
      </c>
      <c r="J81" s="275">
        <v>50</v>
      </c>
      <c r="K81" s="289"/>
    </row>
    <row r="82" s="1" customFormat="1" ht="15" customHeight="1">
      <c r="B82" s="300"/>
      <c r="C82" s="275" t="s">
        <v>360</v>
      </c>
      <c r="D82" s="275"/>
      <c r="E82" s="275"/>
      <c r="F82" s="298" t="s">
        <v>352</v>
      </c>
      <c r="G82" s="299"/>
      <c r="H82" s="275" t="s">
        <v>361</v>
      </c>
      <c r="I82" s="275" t="s">
        <v>362</v>
      </c>
      <c r="J82" s="275"/>
      <c r="K82" s="289"/>
    </row>
    <row r="83" s="1" customFormat="1" ht="15" customHeight="1">
      <c r="B83" s="300"/>
      <c r="C83" s="301" t="s">
        <v>363</v>
      </c>
      <c r="D83" s="301"/>
      <c r="E83" s="301"/>
      <c r="F83" s="302" t="s">
        <v>358</v>
      </c>
      <c r="G83" s="301"/>
      <c r="H83" s="301" t="s">
        <v>364</v>
      </c>
      <c r="I83" s="301" t="s">
        <v>354</v>
      </c>
      <c r="J83" s="301">
        <v>15</v>
      </c>
      <c r="K83" s="289"/>
    </row>
    <row r="84" s="1" customFormat="1" ht="15" customHeight="1">
      <c r="B84" s="300"/>
      <c r="C84" s="301" t="s">
        <v>365</v>
      </c>
      <c r="D84" s="301"/>
      <c r="E84" s="301"/>
      <c r="F84" s="302" t="s">
        <v>358</v>
      </c>
      <c r="G84" s="301"/>
      <c r="H84" s="301" t="s">
        <v>366</v>
      </c>
      <c r="I84" s="301" t="s">
        <v>354</v>
      </c>
      <c r="J84" s="301">
        <v>15</v>
      </c>
      <c r="K84" s="289"/>
    </row>
    <row r="85" s="1" customFormat="1" ht="15" customHeight="1">
      <c r="B85" s="300"/>
      <c r="C85" s="301" t="s">
        <v>367</v>
      </c>
      <c r="D85" s="301"/>
      <c r="E85" s="301"/>
      <c r="F85" s="302" t="s">
        <v>358</v>
      </c>
      <c r="G85" s="301"/>
      <c r="H85" s="301" t="s">
        <v>368</v>
      </c>
      <c r="I85" s="301" t="s">
        <v>354</v>
      </c>
      <c r="J85" s="301">
        <v>20</v>
      </c>
      <c r="K85" s="289"/>
    </row>
    <row r="86" s="1" customFormat="1" ht="15" customHeight="1">
      <c r="B86" s="300"/>
      <c r="C86" s="301" t="s">
        <v>369</v>
      </c>
      <c r="D86" s="301"/>
      <c r="E86" s="301"/>
      <c r="F86" s="302" t="s">
        <v>358</v>
      </c>
      <c r="G86" s="301"/>
      <c r="H86" s="301" t="s">
        <v>370</v>
      </c>
      <c r="I86" s="301" t="s">
        <v>354</v>
      </c>
      <c r="J86" s="301">
        <v>20</v>
      </c>
      <c r="K86" s="289"/>
    </row>
    <row r="87" s="1" customFormat="1" ht="15" customHeight="1">
      <c r="B87" s="300"/>
      <c r="C87" s="275" t="s">
        <v>371</v>
      </c>
      <c r="D87" s="275"/>
      <c r="E87" s="275"/>
      <c r="F87" s="298" t="s">
        <v>358</v>
      </c>
      <c r="G87" s="299"/>
      <c r="H87" s="275" t="s">
        <v>372</v>
      </c>
      <c r="I87" s="275" t="s">
        <v>354</v>
      </c>
      <c r="J87" s="275">
        <v>50</v>
      </c>
      <c r="K87" s="289"/>
    </row>
    <row r="88" s="1" customFormat="1" ht="15" customHeight="1">
      <c r="B88" s="300"/>
      <c r="C88" s="275" t="s">
        <v>373</v>
      </c>
      <c r="D88" s="275"/>
      <c r="E88" s="275"/>
      <c r="F88" s="298" t="s">
        <v>358</v>
      </c>
      <c r="G88" s="299"/>
      <c r="H88" s="275" t="s">
        <v>374</v>
      </c>
      <c r="I88" s="275" t="s">
        <v>354</v>
      </c>
      <c r="J88" s="275">
        <v>20</v>
      </c>
      <c r="K88" s="289"/>
    </row>
    <row r="89" s="1" customFormat="1" ht="15" customHeight="1">
      <c r="B89" s="300"/>
      <c r="C89" s="275" t="s">
        <v>375</v>
      </c>
      <c r="D89" s="275"/>
      <c r="E89" s="275"/>
      <c r="F89" s="298" t="s">
        <v>358</v>
      </c>
      <c r="G89" s="299"/>
      <c r="H89" s="275" t="s">
        <v>376</v>
      </c>
      <c r="I89" s="275" t="s">
        <v>354</v>
      </c>
      <c r="J89" s="275">
        <v>20</v>
      </c>
      <c r="K89" s="289"/>
    </row>
    <row r="90" s="1" customFormat="1" ht="15" customHeight="1">
      <c r="B90" s="300"/>
      <c r="C90" s="275" t="s">
        <v>377</v>
      </c>
      <c r="D90" s="275"/>
      <c r="E90" s="275"/>
      <c r="F90" s="298" t="s">
        <v>358</v>
      </c>
      <c r="G90" s="299"/>
      <c r="H90" s="275" t="s">
        <v>378</v>
      </c>
      <c r="I90" s="275" t="s">
        <v>354</v>
      </c>
      <c r="J90" s="275">
        <v>50</v>
      </c>
      <c r="K90" s="289"/>
    </row>
    <row r="91" s="1" customFormat="1" ht="15" customHeight="1">
      <c r="B91" s="300"/>
      <c r="C91" s="275" t="s">
        <v>379</v>
      </c>
      <c r="D91" s="275"/>
      <c r="E91" s="275"/>
      <c r="F91" s="298" t="s">
        <v>358</v>
      </c>
      <c r="G91" s="299"/>
      <c r="H91" s="275" t="s">
        <v>379</v>
      </c>
      <c r="I91" s="275" t="s">
        <v>354</v>
      </c>
      <c r="J91" s="275">
        <v>50</v>
      </c>
      <c r="K91" s="289"/>
    </row>
    <row r="92" s="1" customFormat="1" ht="15" customHeight="1">
      <c r="B92" s="300"/>
      <c r="C92" s="275" t="s">
        <v>380</v>
      </c>
      <c r="D92" s="275"/>
      <c r="E92" s="275"/>
      <c r="F92" s="298" t="s">
        <v>358</v>
      </c>
      <c r="G92" s="299"/>
      <c r="H92" s="275" t="s">
        <v>381</v>
      </c>
      <c r="I92" s="275" t="s">
        <v>354</v>
      </c>
      <c r="J92" s="275">
        <v>255</v>
      </c>
      <c r="K92" s="289"/>
    </row>
    <row r="93" s="1" customFormat="1" ht="15" customHeight="1">
      <c r="B93" s="300"/>
      <c r="C93" s="275" t="s">
        <v>382</v>
      </c>
      <c r="D93" s="275"/>
      <c r="E93" s="275"/>
      <c r="F93" s="298" t="s">
        <v>352</v>
      </c>
      <c r="G93" s="299"/>
      <c r="H93" s="275" t="s">
        <v>383</v>
      </c>
      <c r="I93" s="275" t="s">
        <v>384</v>
      </c>
      <c r="J93" s="275"/>
      <c r="K93" s="289"/>
    </row>
    <row r="94" s="1" customFormat="1" ht="15" customHeight="1">
      <c r="B94" s="300"/>
      <c r="C94" s="275" t="s">
        <v>385</v>
      </c>
      <c r="D94" s="275"/>
      <c r="E94" s="275"/>
      <c r="F94" s="298" t="s">
        <v>352</v>
      </c>
      <c r="G94" s="299"/>
      <c r="H94" s="275" t="s">
        <v>386</v>
      </c>
      <c r="I94" s="275" t="s">
        <v>387</v>
      </c>
      <c r="J94" s="275"/>
      <c r="K94" s="289"/>
    </row>
    <row r="95" s="1" customFormat="1" ht="15" customHeight="1">
      <c r="B95" s="300"/>
      <c r="C95" s="275" t="s">
        <v>388</v>
      </c>
      <c r="D95" s="275"/>
      <c r="E95" s="275"/>
      <c r="F95" s="298" t="s">
        <v>352</v>
      </c>
      <c r="G95" s="299"/>
      <c r="H95" s="275" t="s">
        <v>388</v>
      </c>
      <c r="I95" s="275" t="s">
        <v>387</v>
      </c>
      <c r="J95" s="275"/>
      <c r="K95" s="289"/>
    </row>
    <row r="96" s="1" customFormat="1" ht="15" customHeight="1">
      <c r="B96" s="300"/>
      <c r="C96" s="275" t="s">
        <v>41</v>
      </c>
      <c r="D96" s="275"/>
      <c r="E96" s="275"/>
      <c r="F96" s="298" t="s">
        <v>352</v>
      </c>
      <c r="G96" s="299"/>
      <c r="H96" s="275" t="s">
        <v>389</v>
      </c>
      <c r="I96" s="275" t="s">
        <v>387</v>
      </c>
      <c r="J96" s="275"/>
      <c r="K96" s="289"/>
    </row>
    <row r="97" s="1" customFormat="1" ht="15" customHeight="1">
      <c r="B97" s="300"/>
      <c r="C97" s="275" t="s">
        <v>51</v>
      </c>
      <c r="D97" s="275"/>
      <c r="E97" s="275"/>
      <c r="F97" s="298" t="s">
        <v>352</v>
      </c>
      <c r="G97" s="299"/>
      <c r="H97" s="275" t="s">
        <v>390</v>
      </c>
      <c r="I97" s="275" t="s">
        <v>387</v>
      </c>
      <c r="J97" s="275"/>
      <c r="K97" s="289"/>
    </row>
    <row r="98" s="1" customFormat="1" ht="15" customHeight="1">
      <c r="B98" s="303"/>
      <c r="C98" s="304"/>
      <c r="D98" s="304"/>
      <c r="E98" s="304"/>
      <c r="F98" s="304"/>
      <c r="G98" s="304"/>
      <c r="H98" s="304"/>
      <c r="I98" s="304"/>
      <c r="J98" s="304"/>
      <c r="K98" s="305"/>
    </row>
    <row r="99" s="1" customFormat="1" ht="18.75" customHeight="1">
      <c r="B99" s="306"/>
      <c r="C99" s="307"/>
      <c r="D99" s="307"/>
      <c r="E99" s="307"/>
      <c r="F99" s="307"/>
      <c r="G99" s="307"/>
      <c r="H99" s="307"/>
      <c r="I99" s="307"/>
      <c r="J99" s="307"/>
      <c r="K99" s="306"/>
    </row>
    <row r="100" s="1" customFormat="1" ht="18.75" customHeight="1">
      <c r="B100" s="283"/>
      <c r="C100" s="283"/>
      <c r="D100" s="283"/>
      <c r="E100" s="283"/>
      <c r="F100" s="283"/>
      <c r="G100" s="283"/>
      <c r="H100" s="283"/>
      <c r="I100" s="283"/>
      <c r="J100" s="283"/>
      <c r="K100" s="283"/>
    </row>
    <row r="101" s="1" customFormat="1" ht="7.5" customHeight="1">
      <c r="B101" s="284"/>
      <c r="C101" s="285"/>
      <c r="D101" s="285"/>
      <c r="E101" s="285"/>
      <c r="F101" s="285"/>
      <c r="G101" s="285"/>
      <c r="H101" s="285"/>
      <c r="I101" s="285"/>
      <c r="J101" s="285"/>
      <c r="K101" s="286"/>
    </row>
    <row r="102" s="1" customFormat="1" ht="45" customHeight="1">
      <c r="B102" s="287"/>
      <c r="C102" s="288" t="s">
        <v>391</v>
      </c>
      <c r="D102" s="288"/>
      <c r="E102" s="288"/>
      <c r="F102" s="288"/>
      <c r="G102" s="288"/>
      <c r="H102" s="288"/>
      <c r="I102" s="288"/>
      <c r="J102" s="288"/>
      <c r="K102" s="289"/>
    </row>
    <row r="103" s="1" customFormat="1" ht="17.25" customHeight="1">
      <c r="B103" s="287"/>
      <c r="C103" s="290" t="s">
        <v>346</v>
      </c>
      <c r="D103" s="290"/>
      <c r="E103" s="290"/>
      <c r="F103" s="290" t="s">
        <v>347</v>
      </c>
      <c r="G103" s="291"/>
      <c r="H103" s="290" t="s">
        <v>57</v>
      </c>
      <c r="I103" s="290" t="s">
        <v>60</v>
      </c>
      <c r="J103" s="290" t="s">
        <v>348</v>
      </c>
      <c r="K103" s="289"/>
    </row>
    <row r="104" s="1" customFormat="1" ht="17.25" customHeight="1">
      <c r="B104" s="287"/>
      <c r="C104" s="292" t="s">
        <v>349</v>
      </c>
      <c r="D104" s="292"/>
      <c r="E104" s="292"/>
      <c r="F104" s="293" t="s">
        <v>350</v>
      </c>
      <c r="G104" s="294"/>
      <c r="H104" s="292"/>
      <c r="I104" s="292"/>
      <c r="J104" s="292" t="s">
        <v>351</v>
      </c>
      <c r="K104" s="289"/>
    </row>
    <row r="105" s="1" customFormat="1" ht="5.25" customHeight="1">
      <c r="B105" s="287"/>
      <c r="C105" s="290"/>
      <c r="D105" s="290"/>
      <c r="E105" s="290"/>
      <c r="F105" s="290"/>
      <c r="G105" s="308"/>
      <c r="H105" s="290"/>
      <c r="I105" s="290"/>
      <c r="J105" s="290"/>
      <c r="K105" s="289"/>
    </row>
    <row r="106" s="1" customFormat="1" ht="15" customHeight="1">
      <c r="B106" s="287"/>
      <c r="C106" s="275" t="s">
        <v>56</v>
      </c>
      <c r="D106" s="297"/>
      <c r="E106" s="297"/>
      <c r="F106" s="298" t="s">
        <v>352</v>
      </c>
      <c r="G106" s="275"/>
      <c r="H106" s="275" t="s">
        <v>392</v>
      </c>
      <c r="I106" s="275" t="s">
        <v>354</v>
      </c>
      <c r="J106" s="275">
        <v>20</v>
      </c>
      <c r="K106" s="289"/>
    </row>
    <row r="107" s="1" customFormat="1" ht="15" customHeight="1">
      <c r="B107" s="287"/>
      <c r="C107" s="275" t="s">
        <v>355</v>
      </c>
      <c r="D107" s="275"/>
      <c r="E107" s="275"/>
      <c r="F107" s="298" t="s">
        <v>352</v>
      </c>
      <c r="G107" s="275"/>
      <c r="H107" s="275" t="s">
        <v>392</v>
      </c>
      <c r="I107" s="275" t="s">
        <v>354</v>
      </c>
      <c r="J107" s="275">
        <v>120</v>
      </c>
      <c r="K107" s="289"/>
    </row>
    <row r="108" s="1" customFormat="1" ht="15" customHeight="1">
      <c r="B108" s="300"/>
      <c r="C108" s="275" t="s">
        <v>357</v>
      </c>
      <c r="D108" s="275"/>
      <c r="E108" s="275"/>
      <c r="F108" s="298" t="s">
        <v>358</v>
      </c>
      <c r="G108" s="275"/>
      <c r="H108" s="275" t="s">
        <v>392</v>
      </c>
      <c r="I108" s="275" t="s">
        <v>354</v>
      </c>
      <c r="J108" s="275">
        <v>50</v>
      </c>
      <c r="K108" s="289"/>
    </row>
    <row r="109" s="1" customFormat="1" ht="15" customHeight="1">
      <c r="B109" s="300"/>
      <c r="C109" s="275" t="s">
        <v>360</v>
      </c>
      <c r="D109" s="275"/>
      <c r="E109" s="275"/>
      <c r="F109" s="298" t="s">
        <v>352</v>
      </c>
      <c r="G109" s="275"/>
      <c r="H109" s="275" t="s">
        <v>392</v>
      </c>
      <c r="I109" s="275" t="s">
        <v>362</v>
      </c>
      <c r="J109" s="275"/>
      <c r="K109" s="289"/>
    </row>
    <row r="110" s="1" customFormat="1" ht="15" customHeight="1">
      <c r="B110" s="300"/>
      <c r="C110" s="275" t="s">
        <v>371</v>
      </c>
      <c r="D110" s="275"/>
      <c r="E110" s="275"/>
      <c r="F110" s="298" t="s">
        <v>358</v>
      </c>
      <c r="G110" s="275"/>
      <c r="H110" s="275" t="s">
        <v>392</v>
      </c>
      <c r="I110" s="275" t="s">
        <v>354</v>
      </c>
      <c r="J110" s="275">
        <v>50</v>
      </c>
      <c r="K110" s="289"/>
    </row>
    <row r="111" s="1" customFormat="1" ht="15" customHeight="1">
      <c r="B111" s="300"/>
      <c r="C111" s="275" t="s">
        <v>379</v>
      </c>
      <c r="D111" s="275"/>
      <c r="E111" s="275"/>
      <c r="F111" s="298" t="s">
        <v>358</v>
      </c>
      <c r="G111" s="275"/>
      <c r="H111" s="275" t="s">
        <v>392</v>
      </c>
      <c r="I111" s="275" t="s">
        <v>354</v>
      </c>
      <c r="J111" s="275">
        <v>50</v>
      </c>
      <c r="K111" s="289"/>
    </row>
    <row r="112" s="1" customFormat="1" ht="15" customHeight="1">
      <c r="B112" s="300"/>
      <c r="C112" s="275" t="s">
        <v>377</v>
      </c>
      <c r="D112" s="275"/>
      <c r="E112" s="275"/>
      <c r="F112" s="298" t="s">
        <v>358</v>
      </c>
      <c r="G112" s="275"/>
      <c r="H112" s="275" t="s">
        <v>392</v>
      </c>
      <c r="I112" s="275" t="s">
        <v>354</v>
      </c>
      <c r="J112" s="275">
        <v>50</v>
      </c>
      <c r="K112" s="289"/>
    </row>
    <row r="113" s="1" customFormat="1" ht="15" customHeight="1">
      <c r="B113" s="300"/>
      <c r="C113" s="275" t="s">
        <v>56</v>
      </c>
      <c r="D113" s="275"/>
      <c r="E113" s="275"/>
      <c r="F113" s="298" t="s">
        <v>352</v>
      </c>
      <c r="G113" s="275"/>
      <c r="H113" s="275" t="s">
        <v>393</v>
      </c>
      <c r="I113" s="275" t="s">
        <v>354</v>
      </c>
      <c r="J113" s="275">
        <v>20</v>
      </c>
      <c r="K113" s="289"/>
    </row>
    <row r="114" s="1" customFormat="1" ht="15" customHeight="1">
      <c r="B114" s="300"/>
      <c r="C114" s="275" t="s">
        <v>394</v>
      </c>
      <c r="D114" s="275"/>
      <c r="E114" s="275"/>
      <c r="F114" s="298" t="s">
        <v>352</v>
      </c>
      <c r="G114" s="275"/>
      <c r="H114" s="275" t="s">
        <v>395</v>
      </c>
      <c r="I114" s="275" t="s">
        <v>354</v>
      </c>
      <c r="J114" s="275">
        <v>120</v>
      </c>
      <c r="K114" s="289"/>
    </row>
    <row r="115" s="1" customFormat="1" ht="15" customHeight="1">
      <c r="B115" s="300"/>
      <c r="C115" s="275" t="s">
        <v>41</v>
      </c>
      <c r="D115" s="275"/>
      <c r="E115" s="275"/>
      <c r="F115" s="298" t="s">
        <v>352</v>
      </c>
      <c r="G115" s="275"/>
      <c r="H115" s="275" t="s">
        <v>396</v>
      </c>
      <c r="I115" s="275" t="s">
        <v>387</v>
      </c>
      <c r="J115" s="275"/>
      <c r="K115" s="289"/>
    </row>
    <row r="116" s="1" customFormat="1" ht="15" customHeight="1">
      <c r="B116" s="300"/>
      <c r="C116" s="275" t="s">
        <v>51</v>
      </c>
      <c r="D116" s="275"/>
      <c r="E116" s="275"/>
      <c r="F116" s="298" t="s">
        <v>352</v>
      </c>
      <c r="G116" s="275"/>
      <c r="H116" s="275" t="s">
        <v>397</v>
      </c>
      <c r="I116" s="275" t="s">
        <v>387</v>
      </c>
      <c r="J116" s="275"/>
      <c r="K116" s="289"/>
    </row>
    <row r="117" s="1" customFormat="1" ht="15" customHeight="1">
      <c r="B117" s="300"/>
      <c r="C117" s="275" t="s">
        <v>60</v>
      </c>
      <c r="D117" s="275"/>
      <c r="E117" s="275"/>
      <c r="F117" s="298" t="s">
        <v>352</v>
      </c>
      <c r="G117" s="275"/>
      <c r="H117" s="275" t="s">
        <v>398</v>
      </c>
      <c r="I117" s="275" t="s">
        <v>399</v>
      </c>
      <c r="J117" s="275"/>
      <c r="K117" s="289"/>
    </row>
    <row r="118" s="1" customFormat="1" ht="15" customHeight="1">
      <c r="B118" s="303"/>
      <c r="C118" s="309"/>
      <c r="D118" s="309"/>
      <c r="E118" s="309"/>
      <c r="F118" s="309"/>
      <c r="G118" s="309"/>
      <c r="H118" s="309"/>
      <c r="I118" s="309"/>
      <c r="J118" s="309"/>
      <c r="K118" s="305"/>
    </row>
    <row r="119" s="1" customFormat="1" ht="18.75" customHeight="1">
      <c r="B119" s="310"/>
      <c r="C119" s="311"/>
      <c r="D119" s="311"/>
      <c r="E119" s="311"/>
      <c r="F119" s="312"/>
      <c r="G119" s="311"/>
      <c r="H119" s="311"/>
      <c r="I119" s="311"/>
      <c r="J119" s="311"/>
      <c r="K119" s="310"/>
    </row>
    <row r="120" s="1" customFormat="1" ht="18.75" customHeight="1">
      <c r="B120" s="283"/>
      <c r="C120" s="283"/>
      <c r="D120" s="283"/>
      <c r="E120" s="283"/>
      <c r="F120" s="283"/>
      <c r="G120" s="283"/>
      <c r="H120" s="283"/>
      <c r="I120" s="283"/>
      <c r="J120" s="283"/>
      <c r="K120" s="283"/>
    </row>
    <row r="121" s="1" customFormat="1" ht="7.5" customHeight="1">
      <c r="B121" s="313"/>
      <c r="C121" s="314"/>
      <c r="D121" s="314"/>
      <c r="E121" s="314"/>
      <c r="F121" s="314"/>
      <c r="G121" s="314"/>
      <c r="H121" s="314"/>
      <c r="I121" s="314"/>
      <c r="J121" s="314"/>
      <c r="K121" s="315"/>
    </row>
    <row r="122" s="1" customFormat="1" ht="45" customHeight="1">
      <c r="B122" s="316"/>
      <c r="C122" s="266" t="s">
        <v>400</v>
      </c>
      <c r="D122" s="266"/>
      <c r="E122" s="266"/>
      <c r="F122" s="266"/>
      <c r="G122" s="266"/>
      <c r="H122" s="266"/>
      <c r="I122" s="266"/>
      <c r="J122" s="266"/>
      <c r="K122" s="317"/>
    </row>
    <row r="123" s="1" customFormat="1" ht="17.25" customHeight="1">
      <c r="B123" s="318"/>
      <c r="C123" s="290" t="s">
        <v>346</v>
      </c>
      <c r="D123" s="290"/>
      <c r="E123" s="290"/>
      <c r="F123" s="290" t="s">
        <v>347</v>
      </c>
      <c r="G123" s="291"/>
      <c r="H123" s="290" t="s">
        <v>57</v>
      </c>
      <c r="I123" s="290" t="s">
        <v>60</v>
      </c>
      <c r="J123" s="290" t="s">
        <v>348</v>
      </c>
      <c r="K123" s="319"/>
    </row>
    <row r="124" s="1" customFormat="1" ht="17.25" customHeight="1">
      <c r="B124" s="318"/>
      <c r="C124" s="292" t="s">
        <v>349</v>
      </c>
      <c r="D124" s="292"/>
      <c r="E124" s="292"/>
      <c r="F124" s="293" t="s">
        <v>350</v>
      </c>
      <c r="G124" s="294"/>
      <c r="H124" s="292"/>
      <c r="I124" s="292"/>
      <c r="J124" s="292" t="s">
        <v>351</v>
      </c>
      <c r="K124" s="319"/>
    </row>
    <row r="125" s="1" customFormat="1" ht="5.25" customHeight="1">
      <c r="B125" s="320"/>
      <c r="C125" s="295"/>
      <c r="D125" s="295"/>
      <c r="E125" s="295"/>
      <c r="F125" s="295"/>
      <c r="G125" s="321"/>
      <c r="H125" s="295"/>
      <c r="I125" s="295"/>
      <c r="J125" s="295"/>
      <c r="K125" s="322"/>
    </row>
    <row r="126" s="1" customFormat="1" ht="15" customHeight="1">
      <c r="B126" s="320"/>
      <c r="C126" s="275" t="s">
        <v>355</v>
      </c>
      <c r="D126" s="297"/>
      <c r="E126" s="297"/>
      <c r="F126" s="298" t="s">
        <v>352</v>
      </c>
      <c r="G126" s="275"/>
      <c r="H126" s="275" t="s">
        <v>392</v>
      </c>
      <c r="I126" s="275" t="s">
        <v>354</v>
      </c>
      <c r="J126" s="275">
        <v>120</v>
      </c>
      <c r="K126" s="323"/>
    </row>
    <row r="127" s="1" customFormat="1" ht="15" customHeight="1">
      <c r="B127" s="320"/>
      <c r="C127" s="275" t="s">
        <v>401</v>
      </c>
      <c r="D127" s="275"/>
      <c r="E127" s="275"/>
      <c r="F127" s="298" t="s">
        <v>352</v>
      </c>
      <c r="G127" s="275"/>
      <c r="H127" s="275" t="s">
        <v>402</v>
      </c>
      <c r="I127" s="275" t="s">
        <v>354</v>
      </c>
      <c r="J127" s="275" t="s">
        <v>403</v>
      </c>
      <c r="K127" s="323"/>
    </row>
    <row r="128" s="1" customFormat="1" ht="15" customHeight="1">
      <c r="B128" s="320"/>
      <c r="C128" s="275" t="s">
        <v>89</v>
      </c>
      <c r="D128" s="275"/>
      <c r="E128" s="275"/>
      <c r="F128" s="298" t="s">
        <v>352</v>
      </c>
      <c r="G128" s="275"/>
      <c r="H128" s="275" t="s">
        <v>404</v>
      </c>
      <c r="I128" s="275" t="s">
        <v>354</v>
      </c>
      <c r="J128" s="275" t="s">
        <v>403</v>
      </c>
      <c r="K128" s="323"/>
    </row>
    <row r="129" s="1" customFormat="1" ht="15" customHeight="1">
      <c r="B129" s="320"/>
      <c r="C129" s="275" t="s">
        <v>363</v>
      </c>
      <c r="D129" s="275"/>
      <c r="E129" s="275"/>
      <c r="F129" s="298" t="s">
        <v>358</v>
      </c>
      <c r="G129" s="275"/>
      <c r="H129" s="275" t="s">
        <v>364</v>
      </c>
      <c r="I129" s="275" t="s">
        <v>354</v>
      </c>
      <c r="J129" s="275">
        <v>15</v>
      </c>
      <c r="K129" s="323"/>
    </row>
    <row r="130" s="1" customFormat="1" ht="15" customHeight="1">
      <c r="B130" s="320"/>
      <c r="C130" s="301" t="s">
        <v>365</v>
      </c>
      <c r="D130" s="301"/>
      <c r="E130" s="301"/>
      <c r="F130" s="302" t="s">
        <v>358</v>
      </c>
      <c r="G130" s="301"/>
      <c r="H130" s="301" t="s">
        <v>366</v>
      </c>
      <c r="I130" s="301" t="s">
        <v>354</v>
      </c>
      <c r="J130" s="301">
        <v>15</v>
      </c>
      <c r="K130" s="323"/>
    </row>
    <row r="131" s="1" customFormat="1" ht="15" customHeight="1">
      <c r="B131" s="320"/>
      <c r="C131" s="301" t="s">
        <v>367</v>
      </c>
      <c r="D131" s="301"/>
      <c r="E131" s="301"/>
      <c r="F131" s="302" t="s">
        <v>358</v>
      </c>
      <c r="G131" s="301"/>
      <c r="H131" s="301" t="s">
        <v>368</v>
      </c>
      <c r="I131" s="301" t="s">
        <v>354</v>
      </c>
      <c r="J131" s="301">
        <v>20</v>
      </c>
      <c r="K131" s="323"/>
    </row>
    <row r="132" s="1" customFormat="1" ht="15" customHeight="1">
      <c r="B132" s="320"/>
      <c r="C132" s="301" t="s">
        <v>369</v>
      </c>
      <c r="D132" s="301"/>
      <c r="E132" s="301"/>
      <c r="F132" s="302" t="s">
        <v>358</v>
      </c>
      <c r="G132" s="301"/>
      <c r="H132" s="301" t="s">
        <v>370</v>
      </c>
      <c r="I132" s="301" t="s">
        <v>354</v>
      </c>
      <c r="J132" s="301">
        <v>20</v>
      </c>
      <c r="K132" s="323"/>
    </row>
    <row r="133" s="1" customFormat="1" ht="15" customHeight="1">
      <c r="B133" s="320"/>
      <c r="C133" s="275" t="s">
        <v>357</v>
      </c>
      <c r="D133" s="275"/>
      <c r="E133" s="275"/>
      <c r="F133" s="298" t="s">
        <v>358</v>
      </c>
      <c r="G133" s="275"/>
      <c r="H133" s="275" t="s">
        <v>392</v>
      </c>
      <c r="I133" s="275" t="s">
        <v>354</v>
      </c>
      <c r="J133" s="275">
        <v>50</v>
      </c>
      <c r="K133" s="323"/>
    </row>
    <row r="134" s="1" customFormat="1" ht="15" customHeight="1">
      <c r="B134" s="320"/>
      <c r="C134" s="275" t="s">
        <v>371</v>
      </c>
      <c r="D134" s="275"/>
      <c r="E134" s="275"/>
      <c r="F134" s="298" t="s">
        <v>358</v>
      </c>
      <c r="G134" s="275"/>
      <c r="H134" s="275" t="s">
        <v>392</v>
      </c>
      <c r="I134" s="275" t="s">
        <v>354</v>
      </c>
      <c r="J134" s="275">
        <v>50</v>
      </c>
      <c r="K134" s="323"/>
    </row>
    <row r="135" s="1" customFormat="1" ht="15" customHeight="1">
      <c r="B135" s="320"/>
      <c r="C135" s="275" t="s">
        <v>377</v>
      </c>
      <c r="D135" s="275"/>
      <c r="E135" s="275"/>
      <c r="F135" s="298" t="s">
        <v>358</v>
      </c>
      <c r="G135" s="275"/>
      <c r="H135" s="275" t="s">
        <v>392</v>
      </c>
      <c r="I135" s="275" t="s">
        <v>354</v>
      </c>
      <c r="J135" s="275">
        <v>50</v>
      </c>
      <c r="K135" s="323"/>
    </row>
    <row r="136" s="1" customFormat="1" ht="15" customHeight="1">
      <c r="B136" s="320"/>
      <c r="C136" s="275" t="s">
        <v>379</v>
      </c>
      <c r="D136" s="275"/>
      <c r="E136" s="275"/>
      <c r="F136" s="298" t="s">
        <v>358</v>
      </c>
      <c r="G136" s="275"/>
      <c r="H136" s="275" t="s">
        <v>392</v>
      </c>
      <c r="I136" s="275" t="s">
        <v>354</v>
      </c>
      <c r="J136" s="275">
        <v>50</v>
      </c>
      <c r="K136" s="323"/>
    </row>
    <row r="137" s="1" customFormat="1" ht="15" customHeight="1">
      <c r="B137" s="320"/>
      <c r="C137" s="275" t="s">
        <v>380</v>
      </c>
      <c r="D137" s="275"/>
      <c r="E137" s="275"/>
      <c r="F137" s="298" t="s">
        <v>358</v>
      </c>
      <c r="G137" s="275"/>
      <c r="H137" s="275" t="s">
        <v>405</v>
      </c>
      <c r="I137" s="275" t="s">
        <v>354</v>
      </c>
      <c r="J137" s="275">
        <v>255</v>
      </c>
      <c r="K137" s="323"/>
    </row>
    <row r="138" s="1" customFormat="1" ht="15" customHeight="1">
      <c r="B138" s="320"/>
      <c r="C138" s="275" t="s">
        <v>382</v>
      </c>
      <c r="D138" s="275"/>
      <c r="E138" s="275"/>
      <c r="F138" s="298" t="s">
        <v>352</v>
      </c>
      <c r="G138" s="275"/>
      <c r="H138" s="275" t="s">
        <v>406</v>
      </c>
      <c r="I138" s="275" t="s">
        <v>384</v>
      </c>
      <c r="J138" s="275"/>
      <c r="K138" s="323"/>
    </row>
    <row r="139" s="1" customFormat="1" ht="15" customHeight="1">
      <c r="B139" s="320"/>
      <c r="C139" s="275" t="s">
        <v>385</v>
      </c>
      <c r="D139" s="275"/>
      <c r="E139" s="275"/>
      <c r="F139" s="298" t="s">
        <v>352</v>
      </c>
      <c r="G139" s="275"/>
      <c r="H139" s="275" t="s">
        <v>407</v>
      </c>
      <c r="I139" s="275" t="s">
        <v>387</v>
      </c>
      <c r="J139" s="275"/>
      <c r="K139" s="323"/>
    </row>
    <row r="140" s="1" customFormat="1" ht="15" customHeight="1">
      <c r="B140" s="320"/>
      <c r="C140" s="275" t="s">
        <v>388</v>
      </c>
      <c r="D140" s="275"/>
      <c r="E140" s="275"/>
      <c r="F140" s="298" t="s">
        <v>352</v>
      </c>
      <c r="G140" s="275"/>
      <c r="H140" s="275" t="s">
        <v>388</v>
      </c>
      <c r="I140" s="275" t="s">
        <v>387</v>
      </c>
      <c r="J140" s="275"/>
      <c r="K140" s="323"/>
    </row>
    <row r="141" s="1" customFormat="1" ht="15" customHeight="1">
      <c r="B141" s="320"/>
      <c r="C141" s="275" t="s">
        <v>41</v>
      </c>
      <c r="D141" s="275"/>
      <c r="E141" s="275"/>
      <c r="F141" s="298" t="s">
        <v>352</v>
      </c>
      <c r="G141" s="275"/>
      <c r="H141" s="275" t="s">
        <v>408</v>
      </c>
      <c r="I141" s="275" t="s">
        <v>387</v>
      </c>
      <c r="J141" s="275"/>
      <c r="K141" s="323"/>
    </row>
    <row r="142" s="1" customFormat="1" ht="15" customHeight="1">
      <c r="B142" s="320"/>
      <c r="C142" s="275" t="s">
        <v>409</v>
      </c>
      <c r="D142" s="275"/>
      <c r="E142" s="275"/>
      <c r="F142" s="298" t="s">
        <v>352</v>
      </c>
      <c r="G142" s="275"/>
      <c r="H142" s="275" t="s">
        <v>410</v>
      </c>
      <c r="I142" s="275" t="s">
        <v>387</v>
      </c>
      <c r="J142" s="275"/>
      <c r="K142" s="323"/>
    </row>
    <row r="143" s="1" customFormat="1" ht="15" customHeight="1">
      <c r="B143" s="324"/>
      <c r="C143" s="325"/>
      <c r="D143" s="325"/>
      <c r="E143" s="325"/>
      <c r="F143" s="325"/>
      <c r="G143" s="325"/>
      <c r="H143" s="325"/>
      <c r="I143" s="325"/>
      <c r="J143" s="325"/>
      <c r="K143" s="326"/>
    </row>
    <row r="144" s="1" customFormat="1" ht="18.75" customHeight="1">
      <c r="B144" s="311"/>
      <c r="C144" s="311"/>
      <c r="D144" s="311"/>
      <c r="E144" s="311"/>
      <c r="F144" s="312"/>
      <c r="G144" s="311"/>
      <c r="H144" s="311"/>
      <c r="I144" s="311"/>
      <c r="J144" s="311"/>
      <c r="K144" s="311"/>
    </row>
    <row r="145" s="1" customFormat="1" ht="18.75" customHeight="1">
      <c r="B145" s="283"/>
      <c r="C145" s="283"/>
      <c r="D145" s="283"/>
      <c r="E145" s="283"/>
      <c r="F145" s="283"/>
      <c r="G145" s="283"/>
      <c r="H145" s="283"/>
      <c r="I145" s="283"/>
      <c r="J145" s="283"/>
      <c r="K145" s="283"/>
    </row>
    <row r="146" s="1" customFormat="1" ht="7.5" customHeight="1">
      <c r="B146" s="284"/>
      <c r="C146" s="285"/>
      <c r="D146" s="285"/>
      <c r="E146" s="285"/>
      <c r="F146" s="285"/>
      <c r="G146" s="285"/>
      <c r="H146" s="285"/>
      <c r="I146" s="285"/>
      <c r="J146" s="285"/>
      <c r="K146" s="286"/>
    </row>
    <row r="147" s="1" customFormat="1" ht="45" customHeight="1">
      <c r="B147" s="287"/>
      <c r="C147" s="288" t="s">
        <v>411</v>
      </c>
      <c r="D147" s="288"/>
      <c r="E147" s="288"/>
      <c r="F147" s="288"/>
      <c r="G147" s="288"/>
      <c r="H147" s="288"/>
      <c r="I147" s="288"/>
      <c r="J147" s="288"/>
      <c r="K147" s="289"/>
    </row>
    <row r="148" s="1" customFormat="1" ht="17.25" customHeight="1">
      <c r="B148" s="287"/>
      <c r="C148" s="290" t="s">
        <v>346</v>
      </c>
      <c r="D148" s="290"/>
      <c r="E148" s="290"/>
      <c r="F148" s="290" t="s">
        <v>347</v>
      </c>
      <c r="G148" s="291"/>
      <c r="H148" s="290" t="s">
        <v>57</v>
      </c>
      <c r="I148" s="290" t="s">
        <v>60</v>
      </c>
      <c r="J148" s="290" t="s">
        <v>348</v>
      </c>
      <c r="K148" s="289"/>
    </row>
    <row r="149" s="1" customFormat="1" ht="17.25" customHeight="1">
      <c r="B149" s="287"/>
      <c r="C149" s="292" t="s">
        <v>349</v>
      </c>
      <c r="D149" s="292"/>
      <c r="E149" s="292"/>
      <c r="F149" s="293" t="s">
        <v>350</v>
      </c>
      <c r="G149" s="294"/>
      <c r="H149" s="292"/>
      <c r="I149" s="292"/>
      <c r="J149" s="292" t="s">
        <v>351</v>
      </c>
      <c r="K149" s="289"/>
    </row>
    <row r="150" s="1" customFormat="1" ht="5.25" customHeight="1">
      <c r="B150" s="300"/>
      <c r="C150" s="295"/>
      <c r="D150" s="295"/>
      <c r="E150" s="295"/>
      <c r="F150" s="295"/>
      <c r="G150" s="296"/>
      <c r="H150" s="295"/>
      <c r="I150" s="295"/>
      <c r="J150" s="295"/>
      <c r="K150" s="323"/>
    </row>
    <row r="151" s="1" customFormat="1" ht="15" customHeight="1">
      <c r="B151" s="300"/>
      <c r="C151" s="327" t="s">
        <v>355</v>
      </c>
      <c r="D151" s="275"/>
      <c r="E151" s="275"/>
      <c r="F151" s="328" t="s">
        <v>352</v>
      </c>
      <c r="G151" s="275"/>
      <c r="H151" s="327" t="s">
        <v>392</v>
      </c>
      <c r="I151" s="327" t="s">
        <v>354</v>
      </c>
      <c r="J151" s="327">
        <v>120</v>
      </c>
      <c r="K151" s="323"/>
    </row>
    <row r="152" s="1" customFormat="1" ht="15" customHeight="1">
      <c r="B152" s="300"/>
      <c r="C152" s="327" t="s">
        <v>401</v>
      </c>
      <c r="D152" s="275"/>
      <c r="E152" s="275"/>
      <c r="F152" s="328" t="s">
        <v>352</v>
      </c>
      <c r="G152" s="275"/>
      <c r="H152" s="327" t="s">
        <v>412</v>
      </c>
      <c r="I152" s="327" t="s">
        <v>354</v>
      </c>
      <c r="J152" s="327" t="s">
        <v>403</v>
      </c>
      <c r="K152" s="323"/>
    </row>
    <row r="153" s="1" customFormat="1" ht="15" customHeight="1">
      <c r="B153" s="300"/>
      <c r="C153" s="327" t="s">
        <v>89</v>
      </c>
      <c r="D153" s="275"/>
      <c r="E153" s="275"/>
      <c r="F153" s="328" t="s">
        <v>352</v>
      </c>
      <c r="G153" s="275"/>
      <c r="H153" s="327" t="s">
        <v>413</v>
      </c>
      <c r="I153" s="327" t="s">
        <v>354</v>
      </c>
      <c r="J153" s="327" t="s">
        <v>403</v>
      </c>
      <c r="K153" s="323"/>
    </row>
    <row r="154" s="1" customFormat="1" ht="15" customHeight="1">
      <c r="B154" s="300"/>
      <c r="C154" s="327" t="s">
        <v>357</v>
      </c>
      <c r="D154" s="275"/>
      <c r="E154" s="275"/>
      <c r="F154" s="328" t="s">
        <v>358</v>
      </c>
      <c r="G154" s="275"/>
      <c r="H154" s="327" t="s">
        <v>392</v>
      </c>
      <c r="I154" s="327" t="s">
        <v>354</v>
      </c>
      <c r="J154" s="327">
        <v>50</v>
      </c>
      <c r="K154" s="323"/>
    </row>
    <row r="155" s="1" customFormat="1" ht="15" customHeight="1">
      <c r="B155" s="300"/>
      <c r="C155" s="327" t="s">
        <v>360</v>
      </c>
      <c r="D155" s="275"/>
      <c r="E155" s="275"/>
      <c r="F155" s="328" t="s">
        <v>352</v>
      </c>
      <c r="G155" s="275"/>
      <c r="H155" s="327" t="s">
        <v>392</v>
      </c>
      <c r="I155" s="327" t="s">
        <v>362</v>
      </c>
      <c r="J155" s="327"/>
      <c r="K155" s="323"/>
    </row>
    <row r="156" s="1" customFormat="1" ht="15" customHeight="1">
      <c r="B156" s="300"/>
      <c r="C156" s="327" t="s">
        <v>371</v>
      </c>
      <c r="D156" s="275"/>
      <c r="E156" s="275"/>
      <c r="F156" s="328" t="s">
        <v>358</v>
      </c>
      <c r="G156" s="275"/>
      <c r="H156" s="327" t="s">
        <v>392</v>
      </c>
      <c r="I156" s="327" t="s">
        <v>354</v>
      </c>
      <c r="J156" s="327">
        <v>50</v>
      </c>
      <c r="K156" s="323"/>
    </row>
    <row r="157" s="1" customFormat="1" ht="15" customHeight="1">
      <c r="B157" s="300"/>
      <c r="C157" s="327" t="s">
        <v>379</v>
      </c>
      <c r="D157" s="275"/>
      <c r="E157" s="275"/>
      <c r="F157" s="328" t="s">
        <v>358</v>
      </c>
      <c r="G157" s="275"/>
      <c r="H157" s="327" t="s">
        <v>392</v>
      </c>
      <c r="I157" s="327" t="s">
        <v>354</v>
      </c>
      <c r="J157" s="327">
        <v>50</v>
      </c>
      <c r="K157" s="323"/>
    </row>
    <row r="158" s="1" customFormat="1" ht="15" customHeight="1">
      <c r="B158" s="300"/>
      <c r="C158" s="327" t="s">
        <v>377</v>
      </c>
      <c r="D158" s="275"/>
      <c r="E158" s="275"/>
      <c r="F158" s="328" t="s">
        <v>358</v>
      </c>
      <c r="G158" s="275"/>
      <c r="H158" s="327" t="s">
        <v>392</v>
      </c>
      <c r="I158" s="327" t="s">
        <v>354</v>
      </c>
      <c r="J158" s="327">
        <v>50</v>
      </c>
      <c r="K158" s="323"/>
    </row>
    <row r="159" s="1" customFormat="1" ht="15" customHeight="1">
      <c r="B159" s="300"/>
      <c r="C159" s="327" t="s">
        <v>123</v>
      </c>
      <c r="D159" s="275"/>
      <c r="E159" s="275"/>
      <c r="F159" s="328" t="s">
        <v>352</v>
      </c>
      <c r="G159" s="275"/>
      <c r="H159" s="327" t="s">
        <v>414</v>
      </c>
      <c r="I159" s="327" t="s">
        <v>354</v>
      </c>
      <c r="J159" s="327" t="s">
        <v>415</v>
      </c>
      <c r="K159" s="323"/>
    </row>
    <row r="160" s="1" customFormat="1" ht="15" customHeight="1">
      <c r="B160" s="300"/>
      <c r="C160" s="327" t="s">
        <v>416</v>
      </c>
      <c r="D160" s="275"/>
      <c r="E160" s="275"/>
      <c r="F160" s="328" t="s">
        <v>352</v>
      </c>
      <c r="G160" s="275"/>
      <c r="H160" s="327" t="s">
        <v>417</v>
      </c>
      <c r="I160" s="327" t="s">
        <v>387</v>
      </c>
      <c r="J160" s="327"/>
      <c r="K160" s="323"/>
    </row>
    <row r="161" s="1" customFormat="1" ht="15" customHeight="1">
      <c r="B161" s="329"/>
      <c r="C161" s="309"/>
      <c r="D161" s="309"/>
      <c r="E161" s="309"/>
      <c r="F161" s="309"/>
      <c r="G161" s="309"/>
      <c r="H161" s="309"/>
      <c r="I161" s="309"/>
      <c r="J161" s="309"/>
      <c r="K161" s="330"/>
    </row>
    <row r="162" s="1" customFormat="1" ht="18.75" customHeight="1">
      <c r="B162" s="311"/>
      <c r="C162" s="321"/>
      <c r="D162" s="321"/>
      <c r="E162" s="321"/>
      <c r="F162" s="331"/>
      <c r="G162" s="321"/>
      <c r="H162" s="321"/>
      <c r="I162" s="321"/>
      <c r="J162" s="321"/>
      <c r="K162" s="311"/>
    </row>
    <row r="163" s="1" customFormat="1" ht="18.75" customHeight="1">
      <c r="B163" s="283"/>
      <c r="C163" s="283"/>
      <c r="D163" s="283"/>
      <c r="E163" s="283"/>
      <c r="F163" s="283"/>
      <c r="G163" s="283"/>
      <c r="H163" s="283"/>
      <c r="I163" s="283"/>
      <c r="J163" s="283"/>
      <c r="K163" s="283"/>
    </row>
    <row r="164" s="1" customFormat="1" ht="7.5" customHeight="1">
      <c r="B164" s="262"/>
      <c r="C164" s="263"/>
      <c r="D164" s="263"/>
      <c r="E164" s="263"/>
      <c r="F164" s="263"/>
      <c r="G164" s="263"/>
      <c r="H164" s="263"/>
      <c r="I164" s="263"/>
      <c r="J164" s="263"/>
      <c r="K164" s="264"/>
    </row>
    <row r="165" s="1" customFormat="1" ht="45" customHeight="1">
      <c r="B165" s="265"/>
      <c r="C165" s="266" t="s">
        <v>418</v>
      </c>
      <c r="D165" s="266"/>
      <c r="E165" s="266"/>
      <c r="F165" s="266"/>
      <c r="G165" s="266"/>
      <c r="H165" s="266"/>
      <c r="I165" s="266"/>
      <c r="J165" s="266"/>
      <c r="K165" s="267"/>
    </row>
    <row r="166" s="1" customFormat="1" ht="17.25" customHeight="1">
      <c r="B166" s="265"/>
      <c r="C166" s="290" t="s">
        <v>346</v>
      </c>
      <c r="D166" s="290"/>
      <c r="E166" s="290"/>
      <c r="F166" s="290" t="s">
        <v>347</v>
      </c>
      <c r="G166" s="332"/>
      <c r="H166" s="333" t="s">
        <v>57</v>
      </c>
      <c r="I166" s="333" t="s">
        <v>60</v>
      </c>
      <c r="J166" s="290" t="s">
        <v>348</v>
      </c>
      <c r="K166" s="267"/>
    </row>
    <row r="167" s="1" customFormat="1" ht="17.25" customHeight="1">
      <c r="B167" s="268"/>
      <c r="C167" s="292" t="s">
        <v>349</v>
      </c>
      <c r="D167" s="292"/>
      <c r="E167" s="292"/>
      <c r="F167" s="293" t="s">
        <v>350</v>
      </c>
      <c r="G167" s="334"/>
      <c r="H167" s="335"/>
      <c r="I167" s="335"/>
      <c r="J167" s="292" t="s">
        <v>351</v>
      </c>
      <c r="K167" s="270"/>
    </row>
    <row r="168" s="1" customFormat="1" ht="5.25" customHeight="1">
      <c r="B168" s="300"/>
      <c r="C168" s="295"/>
      <c r="D168" s="295"/>
      <c r="E168" s="295"/>
      <c r="F168" s="295"/>
      <c r="G168" s="296"/>
      <c r="H168" s="295"/>
      <c r="I168" s="295"/>
      <c r="J168" s="295"/>
      <c r="K168" s="323"/>
    </row>
    <row r="169" s="1" customFormat="1" ht="15" customHeight="1">
      <c r="B169" s="300"/>
      <c r="C169" s="275" t="s">
        <v>355</v>
      </c>
      <c r="D169" s="275"/>
      <c r="E169" s="275"/>
      <c r="F169" s="298" t="s">
        <v>352</v>
      </c>
      <c r="G169" s="275"/>
      <c r="H169" s="275" t="s">
        <v>392</v>
      </c>
      <c r="I169" s="275" t="s">
        <v>354</v>
      </c>
      <c r="J169" s="275">
        <v>120</v>
      </c>
      <c r="K169" s="323"/>
    </row>
    <row r="170" s="1" customFormat="1" ht="15" customHeight="1">
      <c r="B170" s="300"/>
      <c r="C170" s="275" t="s">
        <v>401</v>
      </c>
      <c r="D170" s="275"/>
      <c r="E170" s="275"/>
      <c r="F170" s="298" t="s">
        <v>352</v>
      </c>
      <c r="G170" s="275"/>
      <c r="H170" s="275" t="s">
        <v>402</v>
      </c>
      <c r="I170" s="275" t="s">
        <v>354</v>
      </c>
      <c r="J170" s="275" t="s">
        <v>403</v>
      </c>
      <c r="K170" s="323"/>
    </row>
    <row r="171" s="1" customFormat="1" ht="15" customHeight="1">
      <c r="B171" s="300"/>
      <c r="C171" s="275" t="s">
        <v>89</v>
      </c>
      <c r="D171" s="275"/>
      <c r="E171" s="275"/>
      <c r="F171" s="298" t="s">
        <v>352</v>
      </c>
      <c r="G171" s="275"/>
      <c r="H171" s="275" t="s">
        <v>419</v>
      </c>
      <c r="I171" s="275" t="s">
        <v>354</v>
      </c>
      <c r="J171" s="275" t="s">
        <v>403</v>
      </c>
      <c r="K171" s="323"/>
    </row>
    <row r="172" s="1" customFormat="1" ht="15" customHeight="1">
      <c r="B172" s="300"/>
      <c r="C172" s="275" t="s">
        <v>357</v>
      </c>
      <c r="D172" s="275"/>
      <c r="E172" s="275"/>
      <c r="F172" s="298" t="s">
        <v>358</v>
      </c>
      <c r="G172" s="275"/>
      <c r="H172" s="275" t="s">
        <v>419</v>
      </c>
      <c r="I172" s="275" t="s">
        <v>354</v>
      </c>
      <c r="J172" s="275">
        <v>50</v>
      </c>
      <c r="K172" s="323"/>
    </row>
    <row r="173" s="1" customFormat="1" ht="15" customHeight="1">
      <c r="B173" s="300"/>
      <c r="C173" s="275" t="s">
        <v>360</v>
      </c>
      <c r="D173" s="275"/>
      <c r="E173" s="275"/>
      <c r="F173" s="298" t="s">
        <v>352</v>
      </c>
      <c r="G173" s="275"/>
      <c r="H173" s="275" t="s">
        <v>419</v>
      </c>
      <c r="I173" s="275" t="s">
        <v>362</v>
      </c>
      <c r="J173" s="275"/>
      <c r="K173" s="323"/>
    </row>
    <row r="174" s="1" customFormat="1" ht="15" customHeight="1">
      <c r="B174" s="300"/>
      <c r="C174" s="275" t="s">
        <v>371</v>
      </c>
      <c r="D174" s="275"/>
      <c r="E174" s="275"/>
      <c r="F174" s="298" t="s">
        <v>358</v>
      </c>
      <c r="G174" s="275"/>
      <c r="H174" s="275" t="s">
        <v>419</v>
      </c>
      <c r="I174" s="275" t="s">
        <v>354</v>
      </c>
      <c r="J174" s="275">
        <v>50</v>
      </c>
      <c r="K174" s="323"/>
    </row>
    <row r="175" s="1" customFormat="1" ht="15" customHeight="1">
      <c r="B175" s="300"/>
      <c r="C175" s="275" t="s">
        <v>379</v>
      </c>
      <c r="D175" s="275"/>
      <c r="E175" s="275"/>
      <c r="F175" s="298" t="s">
        <v>358</v>
      </c>
      <c r="G175" s="275"/>
      <c r="H175" s="275" t="s">
        <v>419</v>
      </c>
      <c r="I175" s="275" t="s">
        <v>354</v>
      </c>
      <c r="J175" s="275">
        <v>50</v>
      </c>
      <c r="K175" s="323"/>
    </row>
    <row r="176" s="1" customFormat="1" ht="15" customHeight="1">
      <c r="B176" s="300"/>
      <c r="C176" s="275" t="s">
        <v>377</v>
      </c>
      <c r="D176" s="275"/>
      <c r="E176" s="275"/>
      <c r="F176" s="298" t="s">
        <v>358</v>
      </c>
      <c r="G176" s="275"/>
      <c r="H176" s="275" t="s">
        <v>419</v>
      </c>
      <c r="I176" s="275" t="s">
        <v>354</v>
      </c>
      <c r="J176" s="275">
        <v>50</v>
      </c>
      <c r="K176" s="323"/>
    </row>
    <row r="177" s="1" customFormat="1" ht="15" customHeight="1">
      <c r="B177" s="300"/>
      <c r="C177" s="275" t="s">
        <v>130</v>
      </c>
      <c r="D177" s="275"/>
      <c r="E177" s="275"/>
      <c r="F177" s="298" t="s">
        <v>352</v>
      </c>
      <c r="G177" s="275"/>
      <c r="H177" s="275" t="s">
        <v>420</v>
      </c>
      <c r="I177" s="275" t="s">
        <v>421</v>
      </c>
      <c r="J177" s="275"/>
      <c r="K177" s="323"/>
    </row>
    <row r="178" s="1" customFormat="1" ht="15" customHeight="1">
      <c r="B178" s="300"/>
      <c r="C178" s="275" t="s">
        <v>60</v>
      </c>
      <c r="D178" s="275"/>
      <c r="E178" s="275"/>
      <c r="F178" s="298" t="s">
        <v>352</v>
      </c>
      <c r="G178" s="275"/>
      <c r="H178" s="275" t="s">
        <v>422</v>
      </c>
      <c r="I178" s="275" t="s">
        <v>423</v>
      </c>
      <c r="J178" s="275">
        <v>1</v>
      </c>
      <c r="K178" s="323"/>
    </row>
    <row r="179" s="1" customFormat="1" ht="15" customHeight="1">
      <c r="B179" s="300"/>
      <c r="C179" s="275" t="s">
        <v>56</v>
      </c>
      <c r="D179" s="275"/>
      <c r="E179" s="275"/>
      <c r="F179" s="298" t="s">
        <v>352</v>
      </c>
      <c r="G179" s="275"/>
      <c r="H179" s="275" t="s">
        <v>424</v>
      </c>
      <c r="I179" s="275" t="s">
        <v>354</v>
      </c>
      <c r="J179" s="275">
        <v>20</v>
      </c>
      <c r="K179" s="323"/>
    </row>
    <row r="180" s="1" customFormat="1" ht="15" customHeight="1">
      <c r="B180" s="300"/>
      <c r="C180" s="275" t="s">
        <v>57</v>
      </c>
      <c r="D180" s="275"/>
      <c r="E180" s="275"/>
      <c r="F180" s="298" t="s">
        <v>352</v>
      </c>
      <c r="G180" s="275"/>
      <c r="H180" s="275" t="s">
        <v>425</v>
      </c>
      <c r="I180" s="275" t="s">
        <v>354</v>
      </c>
      <c r="J180" s="275">
        <v>255</v>
      </c>
      <c r="K180" s="323"/>
    </row>
    <row r="181" s="1" customFormat="1" ht="15" customHeight="1">
      <c r="B181" s="300"/>
      <c r="C181" s="275" t="s">
        <v>131</v>
      </c>
      <c r="D181" s="275"/>
      <c r="E181" s="275"/>
      <c r="F181" s="298" t="s">
        <v>352</v>
      </c>
      <c r="G181" s="275"/>
      <c r="H181" s="275" t="s">
        <v>316</v>
      </c>
      <c r="I181" s="275" t="s">
        <v>354</v>
      </c>
      <c r="J181" s="275">
        <v>10</v>
      </c>
      <c r="K181" s="323"/>
    </row>
    <row r="182" s="1" customFormat="1" ht="15" customHeight="1">
      <c r="B182" s="300"/>
      <c r="C182" s="275" t="s">
        <v>132</v>
      </c>
      <c r="D182" s="275"/>
      <c r="E182" s="275"/>
      <c r="F182" s="298" t="s">
        <v>352</v>
      </c>
      <c r="G182" s="275"/>
      <c r="H182" s="275" t="s">
        <v>426</v>
      </c>
      <c r="I182" s="275" t="s">
        <v>387</v>
      </c>
      <c r="J182" s="275"/>
      <c r="K182" s="323"/>
    </row>
    <row r="183" s="1" customFormat="1" ht="15" customHeight="1">
      <c r="B183" s="300"/>
      <c r="C183" s="275" t="s">
        <v>427</v>
      </c>
      <c r="D183" s="275"/>
      <c r="E183" s="275"/>
      <c r="F183" s="298" t="s">
        <v>352</v>
      </c>
      <c r="G183" s="275"/>
      <c r="H183" s="275" t="s">
        <v>428</v>
      </c>
      <c r="I183" s="275" t="s">
        <v>387</v>
      </c>
      <c r="J183" s="275"/>
      <c r="K183" s="323"/>
    </row>
    <row r="184" s="1" customFormat="1" ht="15" customHeight="1">
      <c r="B184" s="300"/>
      <c r="C184" s="275" t="s">
        <v>416</v>
      </c>
      <c r="D184" s="275"/>
      <c r="E184" s="275"/>
      <c r="F184" s="298" t="s">
        <v>352</v>
      </c>
      <c r="G184" s="275"/>
      <c r="H184" s="275" t="s">
        <v>429</v>
      </c>
      <c r="I184" s="275" t="s">
        <v>387</v>
      </c>
      <c r="J184" s="275"/>
      <c r="K184" s="323"/>
    </row>
    <row r="185" s="1" customFormat="1" ht="15" customHeight="1">
      <c r="B185" s="300"/>
      <c r="C185" s="275" t="s">
        <v>134</v>
      </c>
      <c r="D185" s="275"/>
      <c r="E185" s="275"/>
      <c r="F185" s="298" t="s">
        <v>358</v>
      </c>
      <c r="G185" s="275"/>
      <c r="H185" s="275" t="s">
        <v>430</v>
      </c>
      <c r="I185" s="275" t="s">
        <v>354</v>
      </c>
      <c r="J185" s="275">
        <v>50</v>
      </c>
      <c r="K185" s="323"/>
    </row>
    <row r="186" s="1" customFormat="1" ht="15" customHeight="1">
      <c r="B186" s="300"/>
      <c r="C186" s="275" t="s">
        <v>431</v>
      </c>
      <c r="D186" s="275"/>
      <c r="E186" s="275"/>
      <c r="F186" s="298" t="s">
        <v>358</v>
      </c>
      <c r="G186" s="275"/>
      <c r="H186" s="275" t="s">
        <v>432</v>
      </c>
      <c r="I186" s="275" t="s">
        <v>433</v>
      </c>
      <c r="J186" s="275"/>
      <c r="K186" s="323"/>
    </row>
    <row r="187" s="1" customFormat="1" ht="15" customHeight="1">
      <c r="B187" s="300"/>
      <c r="C187" s="275" t="s">
        <v>434</v>
      </c>
      <c r="D187" s="275"/>
      <c r="E187" s="275"/>
      <c r="F187" s="298" t="s">
        <v>358</v>
      </c>
      <c r="G187" s="275"/>
      <c r="H187" s="275" t="s">
        <v>435</v>
      </c>
      <c r="I187" s="275" t="s">
        <v>433</v>
      </c>
      <c r="J187" s="275"/>
      <c r="K187" s="323"/>
    </row>
    <row r="188" s="1" customFormat="1" ht="15" customHeight="1">
      <c r="B188" s="300"/>
      <c r="C188" s="275" t="s">
        <v>436</v>
      </c>
      <c r="D188" s="275"/>
      <c r="E188" s="275"/>
      <c r="F188" s="298" t="s">
        <v>358</v>
      </c>
      <c r="G188" s="275"/>
      <c r="H188" s="275" t="s">
        <v>437</v>
      </c>
      <c r="I188" s="275" t="s">
        <v>433</v>
      </c>
      <c r="J188" s="275"/>
      <c r="K188" s="323"/>
    </row>
    <row r="189" s="1" customFormat="1" ht="15" customHeight="1">
      <c r="B189" s="300"/>
      <c r="C189" s="336" t="s">
        <v>438</v>
      </c>
      <c r="D189" s="275"/>
      <c r="E189" s="275"/>
      <c r="F189" s="298" t="s">
        <v>358</v>
      </c>
      <c r="G189" s="275"/>
      <c r="H189" s="275" t="s">
        <v>439</v>
      </c>
      <c r="I189" s="275" t="s">
        <v>440</v>
      </c>
      <c r="J189" s="337" t="s">
        <v>441</v>
      </c>
      <c r="K189" s="323"/>
    </row>
    <row r="190" s="16" customFormat="1" ht="15" customHeight="1">
      <c r="B190" s="338"/>
      <c r="C190" s="339" t="s">
        <v>442</v>
      </c>
      <c r="D190" s="340"/>
      <c r="E190" s="340"/>
      <c r="F190" s="341" t="s">
        <v>358</v>
      </c>
      <c r="G190" s="340"/>
      <c r="H190" s="340" t="s">
        <v>443</v>
      </c>
      <c r="I190" s="340" t="s">
        <v>440</v>
      </c>
      <c r="J190" s="342" t="s">
        <v>441</v>
      </c>
      <c r="K190" s="343"/>
    </row>
    <row r="191" s="1" customFormat="1" ht="15" customHeight="1">
      <c r="B191" s="300"/>
      <c r="C191" s="336" t="s">
        <v>45</v>
      </c>
      <c r="D191" s="275"/>
      <c r="E191" s="275"/>
      <c r="F191" s="298" t="s">
        <v>352</v>
      </c>
      <c r="G191" s="275"/>
      <c r="H191" s="272" t="s">
        <v>444</v>
      </c>
      <c r="I191" s="275" t="s">
        <v>445</v>
      </c>
      <c r="J191" s="275"/>
      <c r="K191" s="323"/>
    </row>
    <row r="192" s="1" customFormat="1" ht="15" customHeight="1">
      <c r="B192" s="300"/>
      <c r="C192" s="336" t="s">
        <v>446</v>
      </c>
      <c r="D192" s="275"/>
      <c r="E192" s="275"/>
      <c r="F192" s="298" t="s">
        <v>352</v>
      </c>
      <c r="G192" s="275"/>
      <c r="H192" s="275" t="s">
        <v>447</v>
      </c>
      <c r="I192" s="275" t="s">
        <v>387</v>
      </c>
      <c r="J192" s="275"/>
      <c r="K192" s="323"/>
    </row>
    <row r="193" s="1" customFormat="1" ht="15" customHeight="1">
      <c r="B193" s="300"/>
      <c r="C193" s="336" t="s">
        <v>448</v>
      </c>
      <c r="D193" s="275"/>
      <c r="E193" s="275"/>
      <c r="F193" s="298" t="s">
        <v>352</v>
      </c>
      <c r="G193" s="275"/>
      <c r="H193" s="275" t="s">
        <v>449</v>
      </c>
      <c r="I193" s="275" t="s">
        <v>387</v>
      </c>
      <c r="J193" s="275"/>
      <c r="K193" s="323"/>
    </row>
    <row r="194" s="1" customFormat="1" ht="15" customHeight="1">
      <c r="B194" s="300"/>
      <c r="C194" s="336" t="s">
        <v>450</v>
      </c>
      <c r="D194" s="275"/>
      <c r="E194" s="275"/>
      <c r="F194" s="298" t="s">
        <v>358</v>
      </c>
      <c r="G194" s="275"/>
      <c r="H194" s="275" t="s">
        <v>451</v>
      </c>
      <c r="I194" s="275" t="s">
        <v>387</v>
      </c>
      <c r="J194" s="275"/>
      <c r="K194" s="323"/>
    </row>
    <row r="195" s="1" customFormat="1" ht="15" customHeight="1">
      <c r="B195" s="329"/>
      <c r="C195" s="344"/>
      <c r="D195" s="309"/>
      <c r="E195" s="309"/>
      <c r="F195" s="309"/>
      <c r="G195" s="309"/>
      <c r="H195" s="309"/>
      <c r="I195" s="309"/>
      <c r="J195" s="309"/>
      <c r="K195" s="330"/>
    </row>
    <row r="196" s="1" customFormat="1" ht="18.75" customHeight="1">
      <c r="B196" s="311"/>
      <c r="C196" s="321"/>
      <c r="D196" s="321"/>
      <c r="E196" s="321"/>
      <c r="F196" s="331"/>
      <c r="G196" s="321"/>
      <c r="H196" s="321"/>
      <c r="I196" s="321"/>
      <c r="J196" s="321"/>
      <c r="K196" s="311"/>
    </row>
    <row r="197" s="1" customFormat="1" ht="18.75" customHeight="1">
      <c r="B197" s="311"/>
      <c r="C197" s="321"/>
      <c r="D197" s="321"/>
      <c r="E197" s="321"/>
      <c r="F197" s="331"/>
      <c r="G197" s="321"/>
      <c r="H197" s="321"/>
      <c r="I197" s="321"/>
      <c r="J197" s="321"/>
      <c r="K197" s="311"/>
    </row>
    <row r="198" s="1" customFormat="1" ht="18.75" customHeight="1">
      <c r="B198" s="283"/>
      <c r="C198" s="283"/>
      <c r="D198" s="283"/>
      <c r="E198" s="283"/>
      <c r="F198" s="283"/>
      <c r="G198" s="283"/>
      <c r="H198" s="283"/>
      <c r="I198" s="283"/>
      <c r="J198" s="283"/>
      <c r="K198" s="283"/>
    </row>
    <row r="199" s="1" customFormat="1" ht="13.5">
      <c r="B199" s="262"/>
      <c r="C199" s="263"/>
      <c r="D199" s="263"/>
      <c r="E199" s="263"/>
      <c r="F199" s="263"/>
      <c r="G199" s="263"/>
      <c r="H199" s="263"/>
      <c r="I199" s="263"/>
      <c r="J199" s="263"/>
      <c r="K199" s="264"/>
    </row>
    <row r="200" s="1" customFormat="1" ht="21">
      <c r="B200" s="265"/>
      <c r="C200" s="266" t="s">
        <v>452</v>
      </c>
      <c r="D200" s="266"/>
      <c r="E200" s="266"/>
      <c r="F200" s="266"/>
      <c r="G200" s="266"/>
      <c r="H200" s="266"/>
      <c r="I200" s="266"/>
      <c r="J200" s="266"/>
      <c r="K200" s="267"/>
    </row>
    <row r="201" s="1" customFormat="1" ht="25.5" customHeight="1">
      <c r="B201" s="265"/>
      <c r="C201" s="345" t="s">
        <v>453</v>
      </c>
      <c r="D201" s="345"/>
      <c r="E201" s="345"/>
      <c r="F201" s="345" t="s">
        <v>454</v>
      </c>
      <c r="G201" s="346"/>
      <c r="H201" s="345" t="s">
        <v>455</v>
      </c>
      <c r="I201" s="345"/>
      <c r="J201" s="345"/>
      <c r="K201" s="267"/>
    </row>
    <row r="202" s="1" customFormat="1" ht="5.25" customHeight="1">
      <c r="B202" s="300"/>
      <c r="C202" s="295"/>
      <c r="D202" s="295"/>
      <c r="E202" s="295"/>
      <c r="F202" s="295"/>
      <c r="G202" s="321"/>
      <c r="H202" s="295"/>
      <c r="I202" s="295"/>
      <c r="J202" s="295"/>
      <c r="K202" s="323"/>
    </row>
    <row r="203" s="1" customFormat="1" ht="15" customHeight="1">
      <c r="B203" s="300"/>
      <c r="C203" s="275" t="s">
        <v>445</v>
      </c>
      <c r="D203" s="275"/>
      <c r="E203" s="275"/>
      <c r="F203" s="298" t="s">
        <v>46</v>
      </c>
      <c r="G203" s="275"/>
      <c r="H203" s="275" t="s">
        <v>456</v>
      </c>
      <c r="I203" s="275"/>
      <c r="J203" s="275"/>
      <c r="K203" s="323"/>
    </row>
    <row r="204" s="1" customFormat="1" ht="15" customHeight="1">
      <c r="B204" s="300"/>
      <c r="C204" s="275"/>
      <c r="D204" s="275"/>
      <c r="E204" s="275"/>
      <c r="F204" s="298" t="s">
        <v>47</v>
      </c>
      <c r="G204" s="275"/>
      <c r="H204" s="275" t="s">
        <v>457</v>
      </c>
      <c r="I204" s="275"/>
      <c r="J204" s="275"/>
      <c r="K204" s="323"/>
    </row>
    <row r="205" s="1" customFormat="1" ht="15" customHeight="1">
      <c r="B205" s="300"/>
      <c r="C205" s="275"/>
      <c r="D205" s="275"/>
      <c r="E205" s="275"/>
      <c r="F205" s="298" t="s">
        <v>50</v>
      </c>
      <c r="G205" s="275"/>
      <c r="H205" s="275" t="s">
        <v>458</v>
      </c>
      <c r="I205" s="275"/>
      <c r="J205" s="275"/>
      <c r="K205" s="323"/>
    </row>
    <row r="206" s="1" customFormat="1" ht="15" customHeight="1">
      <c r="B206" s="300"/>
      <c r="C206" s="275"/>
      <c r="D206" s="275"/>
      <c r="E206" s="275"/>
      <c r="F206" s="298" t="s">
        <v>48</v>
      </c>
      <c r="G206" s="275"/>
      <c r="H206" s="275" t="s">
        <v>459</v>
      </c>
      <c r="I206" s="275"/>
      <c r="J206" s="275"/>
      <c r="K206" s="323"/>
    </row>
    <row r="207" s="1" customFormat="1" ht="15" customHeight="1">
      <c r="B207" s="300"/>
      <c r="C207" s="275"/>
      <c r="D207" s="275"/>
      <c r="E207" s="275"/>
      <c r="F207" s="298" t="s">
        <v>49</v>
      </c>
      <c r="G207" s="275"/>
      <c r="H207" s="275" t="s">
        <v>460</v>
      </c>
      <c r="I207" s="275"/>
      <c r="J207" s="275"/>
      <c r="K207" s="323"/>
    </row>
    <row r="208" s="1" customFormat="1" ht="15" customHeight="1">
      <c r="B208" s="300"/>
      <c r="C208" s="275"/>
      <c r="D208" s="275"/>
      <c r="E208" s="275"/>
      <c r="F208" s="298"/>
      <c r="G208" s="275"/>
      <c r="H208" s="275"/>
      <c r="I208" s="275"/>
      <c r="J208" s="275"/>
      <c r="K208" s="323"/>
    </row>
    <row r="209" s="1" customFormat="1" ht="15" customHeight="1">
      <c r="B209" s="300"/>
      <c r="C209" s="275" t="s">
        <v>399</v>
      </c>
      <c r="D209" s="275"/>
      <c r="E209" s="275"/>
      <c r="F209" s="298" t="s">
        <v>81</v>
      </c>
      <c r="G209" s="275"/>
      <c r="H209" s="275" t="s">
        <v>461</v>
      </c>
      <c r="I209" s="275"/>
      <c r="J209" s="275"/>
      <c r="K209" s="323"/>
    </row>
    <row r="210" s="1" customFormat="1" ht="15" customHeight="1">
      <c r="B210" s="300"/>
      <c r="C210" s="275"/>
      <c r="D210" s="275"/>
      <c r="E210" s="275"/>
      <c r="F210" s="298" t="s">
        <v>298</v>
      </c>
      <c r="G210" s="275"/>
      <c r="H210" s="275" t="s">
        <v>299</v>
      </c>
      <c r="I210" s="275"/>
      <c r="J210" s="275"/>
      <c r="K210" s="323"/>
    </row>
    <row r="211" s="1" customFormat="1" ht="15" customHeight="1">
      <c r="B211" s="300"/>
      <c r="C211" s="275"/>
      <c r="D211" s="275"/>
      <c r="E211" s="275"/>
      <c r="F211" s="298" t="s">
        <v>296</v>
      </c>
      <c r="G211" s="275"/>
      <c r="H211" s="275" t="s">
        <v>462</v>
      </c>
      <c r="I211" s="275"/>
      <c r="J211" s="275"/>
      <c r="K211" s="323"/>
    </row>
    <row r="212" s="1" customFormat="1" ht="15" customHeight="1">
      <c r="B212" s="347"/>
      <c r="C212" s="275"/>
      <c r="D212" s="275"/>
      <c r="E212" s="275"/>
      <c r="F212" s="298" t="s">
        <v>94</v>
      </c>
      <c r="G212" s="336"/>
      <c r="H212" s="327" t="s">
        <v>95</v>
      </c>
      <c r="I212" s="327"/>
      <c r="J212" s="327"/>
      <c r="K212" s="348"/>
    </row>
    <row r="213" s="1" customFormat="1" ht="15" customHeight="1">
      <c r="B213" s="347"/>
      <c r="C213" s="275"/>
      <c r="D213" s="275"/>
      <c r="E213" s="275"/>
      <c r="F213" s="298" t="s">
        <v>193</v>
      </c>
      <c r="G213" s="336"/>
      <c r="H213" s="327" t="s">
        <v>226</v>
      </c>
      <c r="I213" s="327"/>
      <c r="J213" s="327"/>
      <c r="K213" s="348"/>
    </row>
    <row r="214" s="1" customFormat="1" ht="15" customHeight="1">
      <c r="B214" s="347"/>
      <c r="C214" s="275"/>
      <c r="D214" s="275"/>
      <c r="E214" s="275"/>
      <c r="F214" s="298"/>
      <c r="G214" s="336"/>
      <c r="H214" s="327"/>
      <c r="I214" s="327"/>
      <c r="J214" s="327"/>
      <c r="K214" s="348"/>
    </row>
    <row r="215" s="1" customFormat="1" ht="15" customHeight="1">
      <c r="B215" s="347"/>
      <c r="C215" s="275" t="s">
        <v>423</v>
      </c>
      <c r="D215" s="275"/>
      <c r="E215" s="275"/>
      <c r="F215" s="298">
        <v>1</v>
      </c>
      <c r="G215" s="336"/>
      <c r="H215" s="327" t="s">
        <v>463</v>
      </c>
      <c r="I215" s="327"/>
      <c r="J215" s="327"/>
      <c r="K215" s="348"/>
    </row>
    <row r="216" s="1" customFormat="1" ht="15" customHeight="1">
      <c r="B216" s="347"/>
      <c r="C216" s="275"/>
      <c r="D216" s="275"/>
      <c r="E216" s="275"/>
      <c r="F216" s="298">
        <v>2</v>
      </c>
      <c r="G216" s="336"/>
      <c r="H216" s="327" t="s">
        <v>464</v>
      </c>
      <c r="I216" s="327"/>
      <c r="J216" s="327"/>
      <c r="K216" s="348"/>
    </row>
    <row r="217" s="1" customFormat="1" ht="15" customHeight="1">
      <c r="B217" s="347"/>
      <c r="C217" s="275"/>
      <c r="D217" s="275"/>
      <c r="E217" s="275"/>
      <c r="F217" s="298">
        <v>3</v>
      </c>
      <c r="G217" s="336"/>
      <c r="H217" s="327" t="s">
        <v>465</v>
      </c>
      <c r="I217" s="327"/>
      <c r="J217" s="327"/>
      <c r="K217" s="348"/>
    </row>
    <row r="218" s="1" customFormat="1" ht="15" customHeight="1">
      <c r="B218" s="347"/>
      <c r="C218" s="275"/>
      <c r="D218" s="275"/>
      <c r="E218" s="275"/>
      <c r="F218" s="298">
        <v>4</v>
      </c>
      <c r="G218" s="336"/>
      <c r="H218" s="327" t="s">
        <v>466</v>
      </c>
      <c r="I218" s="327"/>
      <c r="J218" s="327"/>
      <c r="K218" s="348"/>
    </row>
    <row r="219" s="1" customFormat="1" ht="12.75" customHeight="1">
      <c r="B219" s="349"/>
      <c r="C219" s="350"/>
      <c r="D219" s="350"/>
      <c r="E219" s="350"/>
      <c r="F219" s="350"/>
      <c r="G219" s="350"/>
      <c r="H219" s="350"/>
      <c r="I219" s="350"/>
      <c r="J219" s="350"/>
      <c r="K219" s="351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90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85</v>
      </c>
    </row>
    <row r="4" s="1" customFormat="1" ht="24.96" customHeight="1">
      <c r="B4" s="21"/>
      <c r="D4" s="142" t="s">
        <v>117</v>
      </c>
      <c r="L4" s="21"/>
      <c r="M4" s="143" t="s">
        <v>10</v>
      </c>
      <c r="AT4" s="18" t="s">
        <v>35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Labe, Čelákovice – Klavary, odstranění nánosů z plavebních kanálů</v>
      </c>
      <c r="F7" s="144"/>
      <c r="G7" s="144"/>
      <c r="H7" s="144"/>
      <c r="L7" s="21"/>
    </row>
    <row r="8" s="1" customFormat="1" ht="12" customHeight="1">
      <c r="B8" s="21"/>
      <c r="D8" s="144" t="s">
        <v>118</v>
      </c>
      <c r="L8" s="21"/>
    </row>
    <row r="9" s="2" customFormat="1" ht="16.5" customHeight="1">
      <c r="A9" s="39"/>
      <c r="B9" s="45"/>
      <c r="C9" s="39"/>
      <c r="D9" s="39"/>
      <c r="E9" s="145" t="s">
        <v>119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120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121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5" t="s">
        <v>84</v>
      </c>
      <c r="G13" s="39"/>
      <c r="H13" s="39"/>
      <c r="I13" s="144" t="s">
        <v>20</v>
      </c>
      <c r="J13" s="135" t="s">
        <v>37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22</v>
      </c>
      <c r="E14" s="39"/>
      <c r="F14" s="135" t="s">
        <v>23</v>
      </c>
      <c r="G14" s="39"/>
      <c r="H14" s="39"/>
      <c r="I14" s="144" t="s">
        <v>24</v>
      </c>
      <c r="J14" s="148" t="str">
        <f>'Rekapitulace stavby'!AN8</f>
        <v>18.11.2025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26</v>
      </c>
      <c r="E16" s="39"/>
      <c r="F16" s="39"/>
      <c r="G16" s="39"/>
      <c r="H16" s="39"/>
      <c r="I16" s="144" t="s">
        <v>27</v>
      </c>
      <c r="J16" s="135" t="s">
        <v>28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5" t="s">
        <v>29</v>
      </c>
      <c r="F17" s="39"/>
      <c r="G17" s="39"/>
      <c r="H17" s="39"/>
      <c r="I17" s="144" t="s">
        <v>30</v>
      </c>
      <c r="J17" s="135" t="s">
        <v>31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32</v>
      </c>
      <c r="E19" s="39"/>
      <c r="F19" s="39"/>
      <c r="G19" s="39"/>
      <c r="H19" s="39"/>
      <c r="I19" s="144" t="s">
        <v>27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5"/>
      <c r="G20" s="135"/>
      <c r="H20" s="135"/>
      <c r="I20" s="144" t="s">
        <v>30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34</v>
      </c>
      <c r="E22" s="39"/>
      <c r="F22" s="39"/>
      <c r="G22" s="39"/>
      <c r="H22" s="39"/>
      <c r="I22" s="144" t="s">
        <v>27</v>
      </c>
      <c r="J22" s="135" t="s">
        <v>28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5" t="s">
        <v>29</v>
      </c>
      <c r="F23" s="39"/>
      <c r="G23" s="39"/>
      <c r="H23" s="39"/>
      <c r="I23" s="144" t="s">
        <v>30</v>
      </c>
      <c r="J23" s="135" t="s">
        <v>31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36</v>
      </c>
      <c r="E25" s="39"/>
      <c r="F25" s="39"/>
      <c r="G25" s="39"/>
      <c r="H25" s="39"/>
      <c r="I25" s="144" t="s">
        <v>27</v>
      </c>
      <c r="J25" s="135" t="s">
        <v>37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5" t="s">
        <v>38</v>
      </c>
      <c r="F26" s="39"/>
      <c r="G26" s="39"/>
      <c r="H26" s="39"/>
      <c r="I26" s="144" t="s">
        <v>30</v>
      </c>
      <c r="J26" s="135" t="s">
        <v>37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39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9"/>
      <c r="B29" s="150"/>
      <c r="C29" s="149"/>
      <c r="D29" s="149"/>
      <c r="E29" s="151" t="s">
        <v>40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41</v>
      </c>
      <c r="E32" s="39"/>
      <c r="F32" s="39"/>
      <c r="G32" s="39"/>
      <c r="H32" s="39"/>
      <c r="I32" s="39"/>
      <c r="J32" s="155">
        <f>ROUND(J88,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43</v>
      </c>
      <c r="G34" s="39"/>
      <c r="H34" s="39"/>
      <c r="I34" s="156" t="s">
        <v>42</v>
      </c>
      <c r="J34" s="156" t="s">
        <v>44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57" t="s">
        <v>45</v>
      </c>
      <c r="E35" s="144" t="s">
        <v>46</v>
      </c>
      <c r="F35" s="158">
        <f>ROUND((SUM(BE88:BE110)),  2)</f>
        <v>0</v>
      </c>
      <c r="G35" s="39"/>
      <c r="H35" s="39"/>
      <c r="I35" s="159">
        <v>0.20999999999999999</v>
      </c>
      <c r="J35" s="158">
        <f>ROUND(((SUM(BE88:BE110))*I35),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4" t="s">
        <v>47</v>
      </c>
      <c r="F36" s="158">
        <f>ROUND((SUM(BF88:BF110)),  2)</f>
        <v>0</v>
      </c>
      <c r="G36" s="39"/>
      <c r="H36" s="39"/>
      <c r="I36" s="159">
        <v>0.14999999999999999</v>
      </c>
      <c r="J36" s="158">
        <f>ROUND(((SUM(BF88:BF110))*I36),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44" t="s">
        <v>45</v>
      </c>
      <c r="E37" s="144" t="s">
        <v>48</v>
      </c>
      <c r="F37" s="158">
        <f>ROUND((SUM(BG88:BG110)),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49</v>
      </c>
      <c r="F38" s="158">
        <f>ROUND((SUM(BH88:BH110)),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50</v>
      </c>
      <c r="F39" s="158">
        <f>ROUND((SUM(BI88:BI110)),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122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Labe, Čelákovice – Klavary, odstranění nánosů z plavebních kanálů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119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120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1" t="str">
        <f>E11</f>
        <v>SO 01.1 - Čelákovice - DPK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22</v>
      </c>
      <c r="D56" s="41"/>
      <c r="E56" s="41"/>
      <c r="F56" s="28" t="str">
        <f>F14</f>
        <v>Labe</v>
      </c>
      <c r="G56" s="41"/>
      <c r="H56" s="41"/>
      <c r="I56" s="33" t="s">
        <v>24</v>
      </c>
      <c r="J56" s="74" t="str">
        <f>IF(J14="","",J14)</f>
        <v>18.11.2025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26</v>
      </c>
      <c r="D58" s="41"/>
      <c r="E58" s="41"/>
      <c r="F58" s="28" t="str">
        <f>E17</f>
        <v>Povodí Labe, státní podnik</v>
      </c>
      <c r="G58" s="41"/>
      <c r="H58" s="41"/>
      <c r="I58" s="33" t="s">
        <v>34</v>
      </c>
      <c r="J58" s="37" t="str">
        <f>E23</f>
        <v>Povodí Labe, státní podnik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32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>Ing. Eva Morkesová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123</v>
      </c>
      <c r="D61" s="173"/>
      <c r="E61" s="173"/>
      <c r="F61" s="173"/>
      <c r="G61" s="173"/>
      <c r="H61" s="173"/>
      <c r="I61" s="173"/>
      <c r="J61" s="174" t="s">
        <v>124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73</v>
      </c>
      <c r="D63" s="41"/>
      <c r="E63" s="41"/>
      <c r="F63" s="41"/>
      <c r="G63" s="41"/>
      <c r="H63" s="41"/>
      <c r="I63" s="41"/>
      <c r="J63" s="104">
        <f>J88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125</v>
      </c>
    </row>
    <row r="64" s="9" customFormat="1" ht="24.96" customHeight="1">
      <c r="A64" s="9"/>
      <c r="B64" s="176"/>
      <c r="C64" s="177"/>
      <c r="D64" s="178" t="s">
        <v>126</v>
      </c>
      <c r="E64" s="179"/>
      <c r="F64" s="179"/>
      <c r="G64" s="179"/>
      <c r="H64" s="179"/>
      <c r="I64" s="179"/>
      <c r="J64" s="180">
        <f>J89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127</v>
      </c>
      <c r="E65" s="184"/>
      <c r="F65" s="184"/>
      <c r="G65" s="184"/>
      <c r="H65" s="184"/>
      <c r="I65" s="184"/>
      <c r="J65" s="185">
        <f>J90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6"/>
      <c r="C66" s="177"/>
      <c r="D66" s="178" t="s">
        <v>128</v>
      </c>
      <c r="E66" s="179"/>
      <c r="F66" s="179"/>
      <c r="G66" s="179"/>
      <c r="H66" s="179"/>
      <c r="I66" s="179"/>
      <c r="J66" s="180">
        <f>J106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6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129</v>
      </c>
      <c r="D73" s="41"/>
      <c r="E73" s="41"/>
      <c r="F73" s="41"/>
      <c r="G73" s="41"/>
      <c r="H73" s="41"/>
      <c r="I73" s="41"/>
      <c r="J73" s="41"/>
      <c r="K73" s="41"/>
      <c r="L73" s="14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1" t="str">
        <f>E7</f>
        <v>Labe, Čelákovice – Klavary, odstranění nánosů z plavebních kanálů</v>
      </c>
      <c r="F76" s="33"/>
      <c r="G76" s="33"/>
      <c r="H76" s="33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2"/>
      <c r="C77" s="33" t="s">
        <v>118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39"/>
      <c r="B78" s="40"/>
      <c r="C78" s="41"/>
      <c r="D78" s="41"/>
      <c r="E78" s="171" t="s">
        <v>119</v>
      </c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120</v>
      </c>
      <c r="D79" s="41"/>
      <c r="E79" s="41"/>
      <c r="F79" s="41"/>
      <c r="G79" s="41"/>
      <c r="H79" s="41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1" t="str">
        <f>E11</f>
        <v>SO 01.1 - Čelákovice - DPK</v>
      </c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22</v>
      </c>
      <c r="D82" s="41"/>
      <c r="E82" s="41"/>
      <c r="F82" s="28" t="str">
        <f>F14</f>
        <v>Labe</v>
      </c>
      <c r="G82" s="41"/>
      <c r="H82" s="41"/>
      <c r="I82" s="33" t="s">
        <v>24</v>
      </c>
      <c r="J82" s="74" t="str">
        <f>IF(J14="","",J14)</f>
        <v>18.11.2025</v>
      </c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5.65" customHeight="1">
      <c r="A84" s="39"/>
      <c r="B84" s="40"/>
      <c r="C84" s="33" t="s">
        <v>26</v>
      </c>
      <c r="D84" s="41"/>
      <c r="E84" s="41"/>
      <c r="F84" s="28" t="str">
        <f>E17</f>
        <v>Povodí Labe, státní podnik</v>
      </c>
      <c r="G84" s="41"/>
      <c r="H84" s="41"/>
      <c r="I84" s="33" t="s">
        <v>34</v>
      </c>
      <c r="J84" s="37" t="str">
        <f>E23</f>
        <v>Povodí Labe, státní podnik</v>
      </c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32</v>
      </c>
      <c r="D85" s="41"/>
      <c r="E85" s="41"/>
      <c r="F85" s="28" t="str">
        <f>IF(E20="","",E20)</f>
        <v>Vyplň údaj</v>
      </c>
      <c r="G85" s="41"/>
      <c r="H85" s="41"/>
      <c r="I85" s="33" t="s">
        <v>36</v>
      </c>
      <c r="J85" s="37" t="str">
        <f>E26</f>
        <v>Ing. Eva Morkesová</v>
      </c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7"/>
      <c r="B87" s="188"/>
      <c r="C87" s="189" t="s">
        <v>130</v>
      </c>
      <c r="D87" s="190" t="s">
        <v>60</v>
      </c>
      <c r="E87" s="190" t="s">
        <v>56</v>
      </c>
      <c r="F87" s="190" t="s">
        <v>57</v>
      </c>
      <c r="G87" s="190" t="s">
        <v>131</v>
      </c>
      <c r="H87" s="190" t="s">
        <v>132</v>
      </c>
      <c r="I87" s="190" t="s">
        <v>133</v>
      </c>
      <c r="J87" s="190" t="s">
        <v>124</v>
      </c>
      <c r="K87" s="191" t="s">
        <v>134</v>
      </c>
      <c r="L87" s="192"/>
      <c r="M87" s="94" t="s">
        <v>37</v>
      </c>
      <c r="N87" s="95" t="s">
        <v>45</v>
      </c>
      <c r="O87" s="95" t="s">
        <v>135</v>
      </c>
      <c r="P87" s="95" t="s">
        <v>136</v>
      </c>
      <c r="Q87" s="95" t="s">
        <v>137</v>
      </c>
      <c r="R87" s="95" t="s">
        <v>138</v>
      </c>
      <c r="S87" s="95" t="s">
        <v>139</v>
      </c>
      <c r="T87" s="96" t="s">
        <v>140</v>
      </c>
      <c r="U87" s="187"/>
      <c r="V87" s="187"/>
      <c r="W87" s="187"/>
      <c r="X87" s="187"/>
      <c r="Y87" s="187"/>
      <c r="Z87" s="187"/>
      <c r="AA87" s="187"/>
      <c r="AB87" s="187"/>
      <c r="AC87" s="187"/>
      <c r="AD87" s="187"/>
      <c r="AE87" s="187"/>
    </row>
    <row r="88" s="2" customFormat="1" ht="22.8" customHeight="1">
      <c r="A88" s="39"/>
      <c r="B88" s="40"/>
      <c r="C88" s="101" t="s">
        <v>141</v>
      </c>
      <c r="D88" s="41"/>
      <c r="E88" s="41"/>
      <c r="F88" s="41"/>
      <c r="G88" s="41"/>
      <c r="H88" s="41"/>
      <c r="I88" s="41"/>
      <c r="J88" s="193">
        <f>BK88</f>
        <v>0</v>
      </c>
      <c r="K88" s="41"/>
      <c r="L88" s="45"/>
      <c r="M88" s="97"/>
      <c r="N88" s="194"/>
      <c r="O88" s="98"/>
      <c r="P88" s="195">
        <f>P89+P106</f>
        <v>0</v>
      </c>
      <c r="Q88" s="98"/>
      <c r="R88" s="195">
        <f>R89+R106</f>
        <v>0.29399999999999998</v>
      </c>
      <c r="S88" s="98"/>
      <c r="T88" s="196">
        <f>T89+T106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74</v>
      </c>
      <c r="AU88" s="18" t="s">
        <v>125</v>
      </c>
      <c r="BK88" s="197">
        <f>BK89+BK106</f>
        <v>0</v>
      </c>
    </row>
    <row r="89" s="12" customFormat="1" ht="25.92" customHeight="1">
      <c r="A89" s="12"/>
      <c r="B89" s="198"/>
      <c r="C89" s="199"/>
      <c r="D89" s="200" t="s">
        <v>74</v>
      </c>
      <c r="E89" s="201" t="s">
        <v>142</v>
      </c>
      <c r="F89" s="201" t="s">
        <v>143</v>
      </c>
      <c r="G89" s="199"/>
      <c r="H89" s="199"/>
      <c r="I89" s="202"/>
      <c r="J89" s="203">
        <f>BK89</f>
        <v>0</v>
      </c>
      <c r="K89" s="199"/>
      <c r="L89" s="204"/>
      <c r="M89" s="205"/>
      <c r="N89" s="206"/>
      <c r="O89" s="206"/>
      <c r="P89" s="207">
        <f>P90</f>
        <v>0</v>
      </c>
      <c r="Q89" s="206"/>
      <c r="R89" s="207">
        <f>R90</f>
        <v>0.29399999999999998</v>
      </c>
      <c r="S89" s="206"/>
      <c r="T89" s="208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82</v>
      </c>
      <c r="AT89" s="210" t="s">
        <v>74</v>
      </c>
      <c r="AU89" s="210" t="s">
        <v>75</v>
      </c>
      <c r="AY89" s="209" t="s">
        <v>144</v>
      </c>
      <c r="BK89" s="211">
        <f>BK90</f>
        <v>0</v>
      </c>
    </row>
    <row r="90" s="12" customFormat="1" ht="22.8" customHeight="1">
      <c r="A90" s="12"/>
      <c r="B90" s="198"/>
      <c r="C90" s="199"/>
      <c r="D90" s="200" t="s">
        <v>74</v>
      </c>
      <c r="E90" s="212" t="s">
        <v>82</v>
      </c>
      <c r="F90" s="212" t="s">
        <v>145</v>
      </c>
      <c r="G90" s="199"/>
      <c r="H90" s="199"/>
      <c r="I90" s="202"/>
      <c r="J90" s="213">
        <f>BK90</f>
        <v>0</v>
      </c>
      <c r="K90" s="199"/>
      <c r="L90" s="204"/>
      <c r="M90" s="205"/>
      <c r="N90" s="206"/>
      <c r="O90" s="206"/>
      <c r="P90" s="207">
        <f>SUM(P91:P105)</f>
        <v>0</v>
      </c>
      <c r="Q90" s="206"/>
      <c r="R90" s="207">
        <f>SUM(R91:R105)</f>
        <v>0.29399999999999998</v>
      </c>
      <c r="S90" s="206"/>
      <c r="T90" s="208">
        <f>SUM(T91:T105)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82</v>
      </c>
      <c r="AT90" s="210" t="s">
        <v>74</v>
      </c>
      <c r="AU90" s="210" t="s">
        <v>82</v>
      </c>
      <c r="AY90" s="209" t="s">
        <v>144</v>
      </c>
      <c r="BK90" s="211">
        <f>SUM(BK91:BK105)</f>
        <v>0</v>
      </c>
    </row>
    <row r="91" s="2" customFormat="1" ht="16.5" customHeight="1">
      <c r="A91" s="39"/>
      <c r="B91" s="40"/>
      <c r="C91" s="214" t="s">
        <v>82</v>
      </c>
      <c r="D91" s="214" t="s">
        <v>146</v>
      </c>
      <c r="E91" s="215" t="s">
        <v>147</v>
      </c>
      <c r="F91" s="216" t="s">
        <v>148</v>
      </c>
      <c r="G91" s="217" t="s">
        <v>149</v>
      </c>
      <c r="H91" s="218">
        <v>4200</v>
      </c>
      <c r="I91" s="219"/>
      <c r="J91" s="220">
        <f>ROUND(I91*H91,2)</f>
        <v>0</v>
      </c>
      <c r="K91" s="216" t="s">
        <v>37</v>
      </c>
      <c r="L91" s="45"/>
      <c r="M91" s="221" t="s">
        <v>37</v>
      </c>
      <c r="N91" s="222" t="s">
        <v>48</v>
      </c>
      <c r="O91" s="86"/>
      <c r="P91" s="223">
        <f>O91*H91</f>
        <v>0</v>
      </c>
      <c r="Q91" s="223">
        <v>6.9999999999999994E-05</v>
      </c>
      <c r="R91" s="223">
        <f>Q91*H91</f>
        <v>0.29399999999999998</v>
      </c>
      <c r="S91" s="223">
        <v>0</v>
      </c>
      <c r="T91" s="224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5" t="s">
        <v>150</v>
      </c>
      <c r="AT91" s="225" t="s">
        <v>146</v>
      </c>
      <c r="AU91" s="225" t="s">
        <v>85</v>
      </c>
      <c r="AY91" s="18" t="s">
        <v>144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8" t="s">
        <v>150</v>
      </c>
      <c r="BK91" s="226">
        <f>ROUND(I91*H91,2)</f>
        <v>0</v>
      </c>
      <c r="BL91" s="18" t="s">
        <v>150</v>
      </c>
      <c r="BM91" s="225" t="s">
        <v>151</v>
      </c>
    </row>
    <row r="92" s="2" customFormat="1">
      <c r="A92" s="39"/>
      <c r="B92" s="40"/>
      <c r="C92" s="41"/>
      <c r="D92" s="227" t="s">
        <v>152</v>
      </c>
      <c r="E92" s="41"/>
      <c r="F92" s="228" t="s">
        <v>153</v>
      </c>
      <c r="G92" s="41"/>
      <c r="H92" s="41"/>
      <c r="I92" s="229"/>
      <c r="J92" s="41"/>
      <c r="K92" s="41"/>
      <c r="L92" s="45"/>
      <c r="M92" s="230"/>
      <c r="N92" s="231"/>
      <c r="O92" s="86"/>
      <c r="P92" s="86"/>
      <c r="Q92" s="86"/>
      <c r="R92" s="86"/>
      <c r="S92" s="86"/>
      <c r="T92" s="87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152</v>
      </c>
      <c r="AU92" s="18" t="s">
        <v>85</v>
      </c>
    </row>
    <row r="93" s="2" customFormat="1">
      <c r="A93" s="39"/>
      <c r="B93" s="40"/>
      <c r="C93" s="41"/>
      <c r="D93" s="227" t="s">
        <v>154</v>
      </c>
      <c r="E93" s="41"/>
      <c r="F93" s="232" t="s">
        <v>155</v>
      </c>
      <c r="G93" s="41"/>
      <c r="H93" s="41"/>
      <c r="I93" s="229"/>
      <c r="J93" s="41"/>
      <c r="K93" s="41"/>
      <c r="L93" s="45"/>
      <c r="M93" s="230"/>
      <c r="N93" s="231"/>
      <c r="O93" s="86"/>
      <c r="P93" s="86"/>
      <c r="Q93" s="86"/>
      <c r="R93" s="86"/>
      <c r="S93" s="86"/>
      <c r="T93" s="87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154</v>
      </c>
      <c r="AU93" s="18" t="s">
        <v>85</v>
      </c>
    </row>
    <row r="94" s="13" customFormat="1">
      <c r="A94" s="13"/>
      <c r="B94" s="233"/>
      <c r="C94" s="234"/>
      <c r="D94" s="227" t="s">
        <v>156</v>
      </c>
      <c r="E94" s="235" t="s">
        <v>37</v>
      </c>
      <c r="F94" s="236" t="s">
        <v>157</v>
      </c>
      <c r="G94" s="234"/>
      <c r="H94" s="235" t="s">
        <v>37</v>
      </c>
      <c r="I94" s="237"/>
      <c r="J94" s="234"/>
      <c r="K94" s="234"/>
      <c r="L94" s="238"/>
      <c r="M94" s="239"/>
      <c r="N94" s="240"/>
      <c r="O94" s="240"/>
      <c r="P94" s="240"/>
      <c r="Q94" s="240"/>
      <c r="R94" s="240"/>
      <c r="S94" s="240"/>
      <c r="T94" s="24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2" t="s">
        <v>156</v>
      </c>
      <c r="AU94" s="242" t="s">
        <v>85</v>
      </c>
      <c r="AV94" s="13" t="s">
        <v>82</v>
      </c>
      <c r="AW94" s="13" t="s">
        <v>35</v>
      </c>
      <c r="AX94" s="13" t="s">
        <v>75</v>
      </c>
      <c r="AY94" s="242" t="s">
        <v>144</v>
      </c>
    </row>
    <row r="95" s="13" customFormat="1">
      <c r="A95" s="13"/>
      <c r="B95" s="233"/>
      <c r="C95" s="234"/>
      <c r="D95" s="227" t="s">
        <v>156</v>
      </c>
      <c r="E95" s="235" t="s">
        <v>37</v>
      </c>
      <c r="F95" s="236" t="s">
        <v>158</v>
      </c>
      <c r="G95" s="234"/>
      <c r="H95" s="235" t="s">
        <v>37</v>
      </c>
      <c r="I95" s="237"/>
      <c r="J95" s="234"/>
      <c r="K95" s="234"/>
      <c r="L95" s="238"/>
      <c r="M95" s="239"/>
      <c r="N95" s="240"/>
      <c r="O95" s="240"/>
      <c r="P95" s="240"/>
      <c r="Q95" s="240"/>
      <c r="R95" s="240"/>
      <c r="S95" s="240"/>
      <c r="T95" s="24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2" t="s">
        <v>156</v>
      </c>
      <c r="AU95" s="242" t="s">
        <v>85</v>
      </c>
      <c r="AV95" s="13" t="s">
        <v>82</v>
      </c>
      <c r="AW95" s="13" t="s">
        <v>35</v>
      </c>
      <c r="AX95" s="13" t="s">
        <v>75</v>
      </c>
      <c r="AY95" s="242" t="s">
        <v>144</v>
      </c>
    </row>
    <row r="96" s="14" customFormat="1">
      <c r="A96" s="14"/>
      <c r="B96" s="243"/>
      <c r="C96" s="244"/>
      <c r="D96" s="227" t="s">
        <v>156</v>
      </c>
      <c r="E96" s="245" t="s">
        <v>37</v>
      </c>
      <c r="F96" s="246" t="s">
        <v>159</v>
      </c>
      <c r="G96" s="244"/>
      <c r="H96" s="247">
        <v>4200</v>
      </c>
      <c r="I96" s="248"/>
      <c r="J96" s="244"/>
      <c r="K96" s="244"/>
      <c r="L96" s="249"/>
      <c r="M96" s="250"/>
      <c r="N96" s="251"/>
      <c r="O96" s="251"/>
      <c r="P96" s="251"/>
      <c r="Q96" s="251"/>
      <c r="R96" s="251"/>
      <c r="S96" s="251"/>
      <c r="T96" s="252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3" t="s">
        <v>156</v>
      </c>
      <c r="AU96" s="253" t="s">
        <v>85</v>
      </c>
      <c r="AV96" s="14" t="s">
        <v>85</v>
      </c>
      <c r="AW96" s="14" t="s">
        <v>35</v>
      </c>
      <c r="AX96" s="14" t="s">
        <v>82</v>
      </c>
      <c r="AY96" s="253" t="s">
        <v>144</v>
      </c>
    </row>
    <row r="97" s="2" customFormat="1" ht="16.5" customHeight="1">
      <c r="A97" s="39"/>
      <c r="B97" s="40"/>
      <c r="C97" s="214" t="s">
        <v>85</v>
      </c>
      <c r="D97" s="214" t="s">
        <v>146</v>
      </c>
      <c r="E97" s="215" t="s">
        <v>160</v>
      </c>
      <c r="F97" s="216" t="s">
        <v>161</v>
      </c>
      <c r="G97" s="217" t="s">
        <v>149</v>
      </c>
      <c r="H97" s="218">
        <v>4200</v>
      </c>
      <c r="I97" s="219"/>
      <c r="J97" s="220">
        <f>ROUND(I97*H97,2)</f>
        <v>0</v>
      </c>
      <c r="K97" s="216" t="s">
        <v>37</v>
      </c>
      <c r="L97" s="45"/>
      <c r="M97" s="221" t="s">
        <v>37</v>
      </c>
      <c r="N97" s="222" t="s">
        <v>48</v>
      </c>
      <c r="O97" s="86"/>
      <c r="P97" s="223">
        <f>O97*H97</f>
        <v>0</v>
      </c>
      <c r="Q97" s="223">
        <v>0</v>
      </c>
      <c r="R97" s="223">
        <f>Q97*H97</f>
        <v>0</v>
      </c>
      <c r="S97" s="223">
        <v>0</v>
      </c>
      <c r="T97" s="224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5" t="s">
        <v>150</v>
      </c>
      <c r="AT97" s="225" t="s">
        <v>146</v>
      </c>
      <c r="AU97" s="225" t="s">
        <v>85</v>
      </c>
      <c r="AY97" s="18" t="s">
        <v>144</v>
      </c>
      <c r="BE97" s="226">
        <f>IF(N97="základní",J97,0)</f>
        <v>0</v>
      </c>
      <c r="BF97" s="226">
        <f>IF(N97="snížená",J97,0)</f>
        <v>0</v>
      </c>
      <c r="BG97" s="226">
        <f>IF(N97="zákl. přenesená",J97,0)</f>
        <v>0</v>
      </c>
      <c r="BH97" s="226">
        <f>IF(N97="sníž. přenesená",J97,0)</f>
        <v>0</v>
      </c>
      <c r="BI97" s="226">
        <f>IF(N97="nulová",J97,0)</f>
        <v>0</v>
      </c>
      <c r="BJ97" s="18" t="s">
        <v>150</v>
      </c>
      <c r="BK97" s="226">
        <f>ROUND(I97*H97,2)</f>
        <v>0</v>
      </c>
      <c r="BL97" s="18" t="s">
        <v>150</v>
      </c>
      <c r="BM97" s="225" t="s">
        <v>162</v>
      </c>
    </row>
    <row r="98" s="2" customFormat="1">
      <c r="A98" s="39"/>
      <c r="B98" s="40"/>
      <c r="C98" s="41"/>
      <c r="D98" s="227" t="s">
        <v>152</v>
      </c>
      <c r="E98" s="41"/>
      <c r="F98" s="228" t="s">
        <v>163</v>
      </c>
      <c r="G98" s="41"/>
      <c r="H98" s="41"/>
      <c r="I98" s="229"/>
      <c r="J98" s="41"/>
      <c r="K98" s="41"/>
      <c r="L98" s="45"/>
      <c r="M98" s="230"/>
      <c r="N98" s="231"/>
      <c r="O98" s="86"/>
      <c r="P98" s="86"/>
      <c r="Q98" s="86"/>
      <c r="R98" s="86"/>
      <c r="S98" s="86"/>
      <c r="T98" s="87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152</v>
      </c>
      <c r="AU98" s="18" t="s">
        <v>85</v>
      </c>
    </row>
    <row r="99" s="2" customFormat="1">
      <c r="A99" s="39"/>
      <c r="B99" s="40"/>
      <c r="C99" s="41"/>
      <c r="D99" s="227" t="s">
        <v>154</v>
      </c>
      <c r="E99" s="41"/>
      <c r="F99" s="232" t="s">
        <v>164</v>
      </c>
      <c r="G99" s="41"/>
      <c r="H99" s="41"/>
      <c r="I99" s="229"/>
      <c r="J99" s="41"/>
      <c r="K99" s="41"/>
      <c r="L99" s="45"/>
      <c r="M99" s="230"/>
      <c r="N99" s="231"/>
      <c r="O99" s="86"/>
      <c r="P99" s="86"/>
      <c r="Q99" s="86"/>
      <c r="R99" s="86"/>
      <c r="S99" s="86"/>
      <c r="T99" s="87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154</v>
      </c>
      <c r="AU99" s="18" t="s">
        <v>85</v>
      </c>
    </row>
    <row r="100" s="13" customFormat="1">
      <c r="A100" s="13"/>
      <c r="B100" s="233"/>
      <c r="C100" s="234"/>
      <c r="D100" s="227" t="s">
        <v>156</v>
      </c>
      <c r="E100" s="235" t="s">
        <v>37</v>
      </c>
      <c r="F100" s="236" t="s">
        <v>165</v>
      </c>
      <c r="G100" s="234"/>
      <c r="H100" s="235" t="s">
        <v>37</v>
      </c>
      <c r="I100" s="237"/>
      <c r="J100" s="234"/>
      <c r="K100" s="234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156</v>
      </c>
      <c r="AU100" s="242" t="s">
        <v>85</v>
      </c>
      <c r="AV100" s="13" t="s">
        <v>82</v>
      </c>
      <c r="AW100" s="13" t="s">
        <v>35</v>
      </c>
      <c r="AX100" s="13" t="s">
        <v>75</v>
      </c>
      <c r="AY100" s="242" t="s">
        <v>144</v>
      </c>
    </row>
    <row r="101" s="14" customFormat="1">
      <c r="A101" s="14"/>
      <c r="B101" s="243"/>
      <c r="C101" s="244"/>
      <c r="D101" s="227" t="s">
        <v>156</v>
      </c>
      <c r="E101" s="245" t="s">
        <v>37</v>
      </c>
      <c r="F101" s="246" t="s">
        <v>166</v>
      </c>
      <c r="G101" s="244"/>
      <c r="H101" s="247">
        <v>4200</v>
      </c>
      <c r="I101" s="248"/>
      <c r="J101" s="244"/>
      <c r="K101" s="244"/>
      <c r="L101" s="249"/>
      <c r="M101" s="250"/>
      <c r="N101" s="251"/>
      <c r="O101" s="251"/>
      <c r="P101" s="251"/>
      <c r="Q101" s="251"/>
      <c r="R101" s="251"/>
      <c r="S101" s="251"/>
      <c r="T101" s="252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3" t="s">
        <v>156</v>
      </c>
      <c r="AU101" s="253" t="s">
        <v>85</v>
      </c>
      <c r="AV101" s="14" t="s">
        <v>85</v>
      </c>
      <c r="AW101" s="14" t="s">
        <v>35</v>
      </c>
      <c r="AX101" s="14" t="s">
        <v>82</v>
      </c>
      <c r="AY101" s="253" t="s">
        <v>144</v>
      </c>
    </row>
    <row r="102" s="2" customFormat="1" ht="16.5" customHeight="1">
      <c r="A102" s="39"/>
      <c r="B102" s="40"/>
      <c r="C102" s="214" t="s">
        <v>167</v>
      </c>
      <c r="D102" s="214" t="s">
        <v>146</v>
      </c>
      <c r="E102" s="215" t="s">
        <v>168</v>
      </c>
      <c r="F102" s="216" t="s">
        <v>169</v>
      </c>
      <c r="G102" s="217" t="s">
        <v>149</v>
      </c>
      <c r="H102" s="218">
        <v>4200</v>
      </c>
      <c r="I102" s="219"/>
      <c r="J102" s="220">
        <f>ROUND(I102*H102,2)</f>
        <v>0</v>
      </c>
      <c r="K102" s="216" t="s">
        <v>37</v>
      </c>
      <c r="L102" s="45"/>
      <c r="M102" s="221" t="s">
        <v>37</v>
      </c>
      <c r="N102" s="222" t="s">
        <v>48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5" t="s">
        <v>150</v>
      </c>
      <c r="AT102" s="225" t="s">
        <v>146</v>
      </c>
      <c r="AU102" s="225" t="s">
        <v>85</v>
      </c>
      <c r="AY102" s="18" t="s">
        <v>144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8" t="s">
        <v>150</v>
      </c>
      <c r="BK102" s="226">
        <f>ROUND(I102*H102,2)</f>
        <v>0</v>
      </c>
      <c r="BL102" s="18" t="s">
        <v>150</v>
      </c>
      <c r="BM102" s="225" t="s">
        <v>170</v>
      </c>
    </row>
    <row r="103" s="2" customFormat="1">
      <c r="A103" s="39"/>
      <c r="B103" s="40"/>
      <c r="C103" s="41"/>
      <c r="D103" s="227" t="s">
        <v>152</v>
      </c>
      <c r="E103" s="41"/>
      <c r="F103" s="228" t="s">
        <v>171</v>
      </c>
      <c r="G103" s="41"/>
      <c r="H103" s="41"/>
      <c r="I103" s="229"/>
      <c r="J103" s="41"/>
      <c r="K103" s="41"/>
      <c r="L103" s="45"/>
      <c r="M103" s="230"/>
      <c r="N103" s="231"/>
      <c r="O103" s="86"/>
      <c r="P103" s="86"/>
      <c r="Q103" s="86"/>
      <c r="R103" s="86"/>
      <c r="S103" s="86"/>
      <c r="T103" s="87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152</v>
      </c>
      <c r="AU103" s="18" t="s">
        <v>85</v>
      </c>
    </row>
    <row r="104" s="2" customFormat="1">
      <c r="A104" s="39"/>
      <c r="B104" s="40"/>
      <c r="C104" s="41"/>
      <c r="D104" s="227" t="s">
        <v>154</v>
      </c>
      <c r="E104" s="41"/>
      <c r="F104" s="232" t="s">
        <v>172</v>
      </c>
      <c r="G104" s="41"/>
      <c r="H104" s="41"/>
      <c r="I104" s="229"/>
      <c r="J104" s="41"/>
      <c r="K104" s="41"/>
      <c r="L104" s="45"/>
      <c r="M104" s="230"/>
      <c r="N104" s="231"/>
      <c r="O104" s="86"/>
      <c r="P104" s="86"/>
      <c r="Q104" s="86"/>
      <c r="R104" s="86"/>
      <c r="S104" s="86"/>
      <c r="T104" s="87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154</v>
      </c>
      <c r="AU104" s="18" t="s">
        <v>85</v>
      </c>
    </row>
    <row r="105" s="14" customFormat="1">
      <c r="A105" s="14"/>
      <c r="B105" s="243"/>
      <c r="C105" s="244"/>
      <c r="D105" s="227" t="s">
        <v>156</v>
      </c>
      <c r="E105" s="245" t="s">
        <v>37</v>
      </c>
      <c r="F105" s="246" t="s">
        <v>166</v>
      </c>
      <c r="G105" s="244"/>
      <c r="H105" s="247">
        <v>4200</v>
      </c>
      <c r="I105" s="248"/>
      <c r="J105" s="244"/>
      <c r="K105" s="244"/>
      <c r="L105" s="249"/>
      <c r="M105" s="250"/>
      <c r="N105" s="251"/>
      <c r="O105" s="251"/>
      <c r="P105" s="251"/>
      <c r="Q105" s="251"/>
      <c r="R105" s="251"/>
      <c r="S105" s="251"/>
      <c r="T105" s="25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3" t="s">
        <v>156</v>
      </c>
      <c r="AU105" s="253" t="s">
        <v>85</v>
      </c>
      <c r="AV105" s="14" t="s">
        <v>85</v>
      </c>
      <c r="AW105" s="14" t="s">
        <v>35</v>
      </c>
      <c r="AX105" s="14" t="s">
        <v>82</v>
      </c>
      <c r="AY105" s="253" t="s">
        <v>144</v>
      </c>
    </row>
    <row r="106" s="12" customFormat="1" ht="25.92" customHeight="1">
      <c r="A106" s="12"/>
      <c r="B106" s="198"/>
      <c r="C106" s="199"/>
      <c r="D106" s="200" t="s">
        <v>74</v>
      </c>
      <c r="E106" s="201" t="s">
        <v>173</v>
      </c>
      <c r="F106" s="201" t="s">
        <v>174</v>
      </c>
      <c r="G106" s="199"/>
      <c r="H106" s="199"/>
      <c r="I106" s="202"/>
      <c r="J106" s="203">
        <f>BK106</f>
        <v>0</v>
      </c>
      <c r="K106" s="199"/>
      <c r="L106" s="204"/>
      <c r="M106" s="205"/>
      <c r="N106" s="206"/>
      <c r="O106" s="206"/>
      <c r="P106" s="207">
        <f>SUM(P107:P110)</f>
        <v>0</v>
      </c>
      <c r="Q106" s="206"/>
      <c r="R106" s="207">
        <f>SUM(R107:R110)</f>
        <v>0</v>
      </c>
      <c r="S106" s="206"/>
      <c r="T106" s="208">
        <f>SUM(T107:T110)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9" t="s">
        <v>150</v>
      </c>
      <c r="AT106" s="210" t="s">
        <v>74</v>
      </c>
      <c r="AU106" s="210" t="s">
        <v>75</v>
      </c>
      <c r="AY106" s="209" t="s">
        <v>144</v>
      </c>
      <c r="BK106" s="211">
        <f>SUM(BK107:BK110)</f>
        <v>0</v>
      </c>
    </row>
    <row r="107" s="2" customFormat="1" ht="16.5" customHeight="1">
      <c r="A107" s="39"/>
      <c r="B107" s="40"/>
      <c r="C107" s="214" t="s">
        <v>150</v>
      </c>
      <c r="D107" s="214" t="s">
        <v>146</v>
      </c>
      <c r="E107" s="215" t="s">
        <v>175</v>
      </c>
      <c r="F107" s="216" t="s">
        <v>176</v>
      </c>
      <c r="G107" s="217" t="s">
        <v>149</v>
      </c>
      <c r="H107" s="218">
        <v>-4200</v>
      </c>
      <c r="I107" s="219"/>
      <c r="J107" s="220">
        <f>ROUND(I107*H107,2)</f>
        <v>0</v>
      </c>
      <c r="K107" s="216" t="s">
        <v>37</v>
      </c>
      <c r="L107" s="45"/>
      <c r="M107" s="221" t="s">
        <v>37</v>
      </c>
      <c r="N107" s="222" t="s">
        <v>48</v>
      </c>
      <c r="O107" s="86"/>
      <c r="P107" s="223">
        <f>O107*H107</f>
        <v>0</v>
      </c>
      <c r="Q107" s="223">
        <v>0</v>
      </c>
      <c r="R107" s="223">
        <f>Q107*H107</f>
        <v>0</v>
      </c>
      <c r="S107" s="223">
        <v>0</v>
      </c>
      <c r="T107" s="224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5" t="s">
        <v>150</v>
      </c>
      <c r="AT107" s="225" t="s">
        <v>146</v>
      </c>
      <c r="AU107" s="225" t="s">
        <v>82</v>
      </c>
      <c r="AY107" s="18" t="s">
        <v>144</v>
      </c>
      <c r="BE107" s="226">
        <f>IF(N107="základní",J107,0)</f>
        <v>0</v>
      </c>
      <c r="BF107" s="226">
        <f>IF(N107="snížená",J107,0)</f>
        <v>0</v>
      </c>
      <c r="BG107" s="226">
        <f>IF(N107="zákl. přenesená",J107,0)</f>
        <v>0</v>
      </c>
      <c r="BH107" s="226">
        <f>IF(N107="sníž. přenesená",J107,0)</f>
        <v>0</v>
      </c>
      <c r="BI107" s="226">
        <f>IF(N107="nulová",J107,0)</f>
        <v>0</v>
      </c>
      <c r="BJ107" s="18" t="s">
        <v>150</v>
      </c>
      <c r="BK107" s="226">
        <f>ROUND(I107*H107,2)</f>
        <v>0</v>
      </c>
      <c r="BL107" s="18" t="s">
        <v>150</v>
      </c>
      <c r="BM107" s="225" t="s">
        <v>177</v>
      </c>
    </row>
    <row r="108" s="2" customFormat="1">
      <c r="A108" s="39"/>
      <c r="B108" s="40"/>
      <c r="C108" s="41"/>
      <c r="D108" s="227" t="s">
        <v>152</v>
      </c>
      <c r="E108" s="41"/>
      <c r="F108" s="228" t="s">
        <v>176</v>
      </c>
      <c r="G108" s="41"/>
      <c r="H108" s="41"/>
      <c r="I108" s="229"/>
      <c r="J108" s="41"/>
      <c r="K108" s="41"/>
      <c r="L108" s="45"/>
      <c r="M108" s="230"/>
      <c r="N108" s="231"/>
      <c r="O108" s="86"/>
      <c r="P108" s="86"/>
      <c r="Q108" s="86"/>
      <c r="R108" s="86"/>
      <c r="S108" s="86"/>
      <c r="T108" s="87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152</v>
      </c>
      <c r="AU108" s="18" t="s">
        <v>82</v>
      </c>
    </row>
    <row r="109" s="2" customFormat="1">
      <c r="A109" s="39"/>
      <c r="B109" s="40"/>
      <c r="C109" s="41"/>
      <c r="D109" s="227" t="s">
        <v>154</v>
      </c>
      <c r="E109" s="41"/>
      <c r="F109" s="232" t="s">
        <v>178</v>
      </c>
      <c r="G109" s="41"/>
      <c r="H109" s="41"/>
      <c r="I109" s="229"/>
      <c r="J109" s="41"/>
      <c r="K109" s="41"/>
      <c r="L109" s="45"/>
      <c r="M109" s="230"/>
      <c r="N109" s="231"/>
      <c r="O109" s="86"/>
      <c r="P109" s="86"/>
      <c r="Q109" s="86"/>
      <c r="R109" s="86"/>
      <c r="S109" s="86"/>
      <c r="T109" s="87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154</v>
      </c>
      <c r="AU109" s="18" t="s">
        <v>82</v>
      </c>
    </row>
    <row r="110" s="14" customFormat="1">
      <c r="A110" s="14"/>
      <c r="B110" s="243"/>
      <c r="C110" s="244"/>
      <c r="D110" s="227" t="s">
        <v>156</v>
      </c>
      <c r="E110" s="245" t="s">
        <v>37</v>
      </c>
      <c r="F110" s="246" t="s">
        <v>179</v>
      </c>
      <c r="G110" s="244"/>
      <c r="H110" s="247">
        <v>-4200</v>
      </c>
      <c r="I110" s="248"/>
      <c r="J110" s="244"/>
      <c r="K110" s="244"/>
      <c r="L110" s="249"/>
      <c r="M110" s="254"/>
      <c r="N110" s="255"/>
      <c r="O110" s="255"/>
      <c r="P110" s="255"/>
      <c r="Q110" s="255"/>
      <c r="R110" s="255"/>
      <c r="S110" s="255"/>
      <c r="T110" s="256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3" t="s">
        <v>156</v>
      </c>
      <c r="AU110" s="253" t="s">
        <v>82</v>
      </c>
      <c r="AV110" s="14" t="s">
        <v>85</v>
      </c>
      <c r="AW110" s="14" t="s">
        <v>35</v>
      </c>
      <c r="AX110" s="14" t="s">
        <v>82</v>
      </c>
      <c r="AY110" s="253" t="s">
        <v>144</v>
      </c>
    </row>
    <row r="111" s="2" customFormat="1" ht="6.96" customHeight="1">
      <c r="A111" s="39"/>
      <c r="B111" s="61"/>
      <c r="C111" s="62"/>
      <c r="D111" s="62"/>
      <c r="E111" s="62"/>
      <c r="F111" s="62"/>
      <c r="G111" s="62"/>
      <c r="H111" s="62"/>
      <c r="I111" s="62"/>
      <c r="J111" s="62"/>
      <c r="K111" s="62"/>
      <c r="L111" s="45"/>
      <c r="M111" s="39"/>
      <c r="O111" s="39"/>
      <c r="P111" s="39"/>
      <c r="Q111" s="39"/>
      <c r="R111" s="39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</sheetData>
  <sheetProtection sheet="1" autoFilter="0" formatColumns="0" formatRows="0" objects="1" scenarios="1" spinCount="100000" saltValue="D4cpiNvzUzLbICfhLHqW5u4hWwH/iKaIRpjixI1f2H2TzNbEZkjl8NFHQUmRU4cs/rE26PSy66H4lpOC9klM6Q==" hashValue="LEVfTL9Kd5V75RwIros+f+kW0qwYn8WjkuRuZVHfc5NIAd50Iu6Rv3ZcgFZlHousDV+tQ30HK0hqlu5ex6Xfsg==" algorithmName="SHA-512" password="CC35"/>
  <autoFilter ref="C87:K11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93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85</v>
      </c>
    </row>
    <row r="4" s="1" customFormat="1" ht="24.96" customHeight="1">
      <c r="B4" s="21"/>
      <c r="D4" s="142" t="s">
        <v>117</v>
      </c>
      <c r="L4" s="21"/>
      <c r="M4" s="143" t="s">
        <v>10</v>
      </c>
      <c r="AT4" s="18" t="s">
        <v>35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Labe, Čelákovice – Klavary, odstranění nánosů z plavebních kanálů</v>
      </c>
      <c r="F7" s="144"/>
      <c r="G7" s="144"/>
      <c r="H7" s="144"/>
      <c r="L7" s="21"/>
    </row>
    <row r="8" s="1" customFormat="1" ht="12" customHeight="1">
      <c r="B8" s="21"/>
      <c r="D8" s="144" t="s">
        <v>118</v>
      </c>
      <c r="L8" s="21"/>
    </row>
    <row r="9" s="2" customFormat="1" ht="16.5" customHeight="1">
      <c r="A9" s="39"/>
      <c r="B9" s="45"/>
      <c r="C9" s="39"/>
      <c r="D9" s="39"/>
      <c r="E9" s="145" t="s">
        <v>119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120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180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5" t="s">
        <v>84</v>
      </c>
      <c r="G13" s="39"/>
      <c r="H13" s="39"/>
      <c r="I13" s="144" t="s">
        <v>20</v>
      </c>
      <c r="J13" s="135" t="s">
        <v>21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22</v>
      </c>
      <c r="E14" s="39"/>
      <c r="F14" s="135" t="s">
        <v>23</v>
      </c>
      <c r="G14" s="39"/>
      <c r="H14" s="39"/>
      <c r="I14" s="144" t="s">
        <v>24</v>
      </c>
      <c r="J14" s="148" t="str">
        <f>'Rekapitulace stavby'!AN8</f>
        <v>18.11.2025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26</v>
      </c>
      <c r="E16" s="39"/>
      <c r="F16" s="39"/>
      <c r="G16" s="39"/>
      <c r="H16" s="39"/>
      <c r="I16" s="144" t="s">
        <v>27</v>
      </c>
      <c r="J16" s="135" t="s">
        <v>28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5" t="s">
        <v>29</v>
      </c>
      <c r="F17" s="39"/>
      <c r="G17" s="39"/>
      <c r="H17" s="39"/>
      <c r="I17" s="144" t="s">
        <v>30</v>
      </c>
      <c r="J17" s="135" t="s">
        <v>31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32</v>
      </c>
      <c r="E19" s="39"/>
      <c r="F19" s="39"/>
      <c r="G19" s="39"/>
      <c r="H19" s="39"/>
      <c r="I19" s="144" t="s">
        <v>27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5"/>
      <c r="G20" s="135"/>
      <c r="H20" s="135"/>
      <c r="I20" s="144" t="s">
        <v>30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34</v>
      </c>
      <c r="E22" s="39"/>
      <c r="F22" s="39"/>
      <c r="G22" s="39"/>
      <c r="H22" s="39"/>
      <c r="I22" s="144" t="s">
        <v>27</v>
      </c>
      <c r="J22" s="135" t="s">
        <v>28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5" t="s">
        <v>29</v>
      </c>
      <c r="F23" s="39"/>
      <c r="G23" s="39"/>
      <c r="H23" s="39"/>
      <c r="I23" s="144" t="s">
        <v>30</v>
      </c>
      <c r="J23" s="135" t="s">
        <v>31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36</v>
      </c>
      <c r="E25" s="39"/>
      <c r="F25" s="39"/>
      <c r="G25" s="39"/>
      <c r="H25" s="39"/>
      <c r="I25" s="144" t="s">
        <v>27</v>
      </c>
      <c r="J25" s="135" t="s">
        <v>37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5" t="s">
        <v>38</v>
      </c>
      <c r="F26" s="39"/>
      <c r="G26" s="39"/>
      <c r="H26" s="39"/>
      <c r="I26" s="144" t="s">
        <v>30</v>
      </c>
      <c r="J26" s="135" t="s">
        <v>37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39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9"/>
      <c r="B29" s="150"/>
      <c r="C29" s="149"/>
      <c r="D29" s="149"/>
      <c r="E29" s="151" t="s">
        <v>40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41</v>
      </c>
      <c r="E32" s="39"/>
      <c r="F32" s="39"/>
      <c r="G32" s="39"/>
      <c r="H32" s="39"/>
      <c r="I32" s="39"/>
      <c r="J32" s="155">
        <f>ROUND(J88,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43</v>
      </c>
      <c r="G34" s="39"/>
      <c r="H34" s="39"/>
      <c r="I34" s="156" t="s">
        <v>42</v>
      </c>
      <c r="J34" s="156" t="s">
        <v>44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57" t="s">
        <v>45</v>
      </c>
      <c r="E35" s="144" t="s">
        <v>46</v>
      </c>
      <c r="F35" s="158">
        <f>ROUND((SUM(BE88:BE108)),  2)</f>
        <v>0</v>
      </c>
      <c r="G35" s="39"/>
      <c r="H35" s="39"/>
      <c r="I35" s="159">
        <v>0.20999999999999999</v>
      </c>
      <c r="J35" s="158">
        <f>ROUND(((SUM(BE88:BE108))*I35),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4" t="s">
        <v>47</v>
      </c>
      <c r="F36" s="158">
        <f>ROUND((SUM(BF88:BF108)),  2)</f>
        <v>0</v>
      </c>
      <c r="G36" s="39"/>
      <c r="H36" s="39"/>
      <c r="I36" s="159">
        <v>0.14999999999999999</v>
      </c>
      <c r="J36" s="158">
        <f>ROUND(((SUM(BF88:BF108))*I36),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44" t="s">
        <v>45</v>
      </c>
      <c r="E37" s="144" t="s">
        <v>48</v>
      </c>
      <c r="F37" s="158">
        <f>ROUND((SUM(BG88:BG108)),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49</v>
      </c>
      <c r="F38" s="158">
        <f>ROUND((SUM(BH88:BH108)),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50</v>
      </c>
      <c r="F39" s="158">
        <f>ROUND((SUM(BI88:BI108)),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122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Labe, Čelákovice – Klavary, odstranění nánosů z plavebních kanálů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119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120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1" t="str">
        <f>E11</f>
        <v>SO 01.2 - Čelákovice - HPK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22</v>
      </c>
      <c r="D56" s="41"/>
      <c r="E56" s="41"/>
      <c r="F56" s="28" t="str">
        <f>F14</f>
        <v>Labe</v>
      </c>
      <c r="G56" s="41"/>
      <c r="H56" s="41"/>
      <c r="I56" s="33" t="s">
        <v>24</v>
      </c>
      <c r="J56" s="74" t="str">
        <f>IF(J14="","",J14)</f>
        <v>18.11.2025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26</v>
      </c>
      <c r="D58" s="41"/>
      <c r="E58" s="41"/>
      <c r="F58" s="28" t="str">
        <f>E17</f>
        <v>Povodí Labe, státní podnik</v>
      </c>
      <c r="G58" s="41"/>
      <c r="H58" s="41"/>
      <c r="I58" s="33" t="s">
        <v>34</v>
      </c>
      <c r="J58" s="37" t="str">
        <f>E23</f>
        <v>Povodí Labe, státní podnik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32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>Ing. Eva Morkesová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123</v>
      </c>
      <c r="D61" s="173"/>
      <c r="E61" s="173"/>
      <c r="F61" s="173"/>
      <c r="G61" s="173"/>
      <c r="H61" s="173"/>
      <c r="I61" s="173"/>
      <c r="J61" s="174" t="s">
        <v>124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73</v>
      </c>
      <c r="D63" s="41"/>
      <c r="E63" s="41"/>
      <c r="F63" s="41"/>
      <c r="G63" s="41"/>
      <c r="H63" s="41"/>
      <c r="I63" s="41"/>
      <c r="J63" s="104">
        <f>J88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125</v>
      </c>
    </row>
    <row r="64" s="9" customFormat="1" ht="24.96" customHeight="1">
      <c r="A64" s="9"/>
      <c r="B64" s="176"/>
      <c r="C64" s="177"/>
      <c r="D64" s="178" t="s">
        <v>126</v>
      </c>
      <c r="E64" s="179"/>
      <c r="F64" s="179"/>
      <c r="G64" s="179"/>
      <c r="H64" s="179"/>
      <c r="I64" s="179"/>
      <c r="J64" s="180">
        <f>J89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127</v>
      </c>
      <c r="E65" s="184"/>
      <c r="F65" s="184"/>
      <c r="G65" s="184"/>
      <c r="H65" s="184"/>
      <c r="I65" s="184"/>
      <c r="J65" s="185">
        <f>J90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6"/>
      <c r="C66" s="177"/>
      <c r="D66" s="178" t="s">
        <v>128</v>
      </c>
      <c r="E66" s="179"/>
      <c r="F66" s="179"/>
      <c r="G66" s="179"/>
      <c r="H66" s="179"/>
      <c r="I66" s="179"/>
      <c r="J66" s="180">
        <f>J104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6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129</v>
      </c>
      <c r="D73" s="41"/>
      <c r="E73" s="41"/>
      <c r="F73" s="41"/>
      <c r="G73" s="41"/>
      <c r="H73" s="41"/>
      <c r="I73" s="41"/>
      <c r="J73" s="41"/>
      <c r="K73" s="41"/>
      <c r="L73" s="14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1" t="str">
        <f>E7</f>
        <v>Labe, Čelákovice – Klavary, odstranění nánosů z plavebních kanálů</v>
      </c>
      <c r="F76" s="33"/>
      <c r="G76" s="33"/>
      <c r="H76" s="33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2"/>
      <c r="C77" s="33" t="s">
        <v>118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39"/>
      <c r="B78" s="40"/>
      <c r="C78" s="41"/>
      <c r="D78" s="41"/>
      <c r="E78" s="171" t="s">
        <v>119</v>
      </c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120</v>
      </c>
      <c r="D79" s="41"/>
      <c r="E79" s="41"/>
      <c r="F79" s="41"/>
      <c r="G79" s="41"/>
      <c r="H79" s="41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1" t="str">
        <f>E11</f>
        <v>SO 01.2 - Čelákovice - HPK</v>
      </c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22</v>
      </c>
      <c r="D82" s="41"/>
      <c r="E82" s="41"/>
      <c r="F82" s="28" t="str">
        <f>F14</f>
        <v>Labe</v>
      </c>
      <c r="G82" s="41"/>
      <c r="H82" s="41"/>
      <c r="I82" s="33" t="s">
        <v>24</v>
      </c>
      <c r="J82" s="74" t="str">
        <f>IF(J14="","",J14)</f>
        <v>18.11.2025</v>
      </c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5.65" customHeight="1">
      <c r="A84" s="39"/>
      <c r="B84" s="40"/>
      <c r="C84" s="33" t="s">
        <v>26</v>
      </c>
      <c r="D84" s="41"/>
      <c r="E84" s="41"/>
      <c r="F84" s="28" t="str">
        <f>E17</f>
        <v>Povodí Labe, státní podnik</v>
      </c>
      <c r="G84" s="41"/>
      <c r="H84" s="41"/>
      <c r="I84" s="33" t="s">
        <v>34</v>
      </c>
      <c r="J84" s="37" t="str">
        <f>E23</f>
        <v>Povodí Labe, státní podnik</v>
      </c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32</v>
      </c>
      <c r="D85" s="41"/>
      <c r="E85" s="41"/>
      <c r="F85" s="28" t="str">
        <f>IF(E20="","",E20)</f>
        <v>Vyplň údaj</v>
      </c>
      <c r="G85" s="41"/>
      <c r="H85" s="41"/>
      <c r="I85" s="33" t="s">
        <v>36</v>
      </c>
      <c r="J85" s="37" t="str">
        <f>E26</f>
        <v>Ing. Eva Morkesová</v>
      </c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7"/>
      <c r="B87" s="188"/>
      <c r="C87" s="189" t="s">
        <v>130</v>
      </c>
      <c r="D87" s="190" t="s">
        <v>60</v>
      </c>
      <c r="E87" s="190" t="s">
        <v>56</v>
      </c>
      <c r="F87" s="190" t="s">
        <v>57</v>
      </c>
      <c r="G87" s="190" t="s">
        <v>131</v>
      </c>
      <c r="H87" s="190" t="s">
        <v>132</v>
      </c>
      <c r="I87" s="190" t="s">
        <v>133</v>
      </c>
      <c r="J87" s="190" t="s">
        <v>124</v>
      </c>
      <c r="K87" s="191" t="s">
        <v>134</v>
      </c>
      <c r="L87" s="192"/>
      <c r="M87" s="94" t="s">
        <v>37</v>
      </c>
      <c r="N87" s="95" t="s">
        <v>45</v>
      </c>
      <c r="O87" s="95" t="s">
        <v>135</v>
      </c>
      <c r="P87" s="95" t="s">
        <v>136</v>
      </c>
      <c r="Q87" s="95" t="s">
        <v>137</v>
      </c>
      <c r="R87" s="95" t="s">
        <v>138</v>
      </c>
      <c r="S87" s="95" t="s">
        <v>139</v>
      </c>
      <c r="T87" s="96" t="s">
        <v>140</v>
      </c>
      <c r="U87" s="187"/>
      <c r="V87" s="187"/>
      <c r="W87" s="187"/>
      <c r="X87" s="187"/>
      <c r="Y87" s="187"/>
      <c r="Z87" s="187"/>
      <c r="AA87" s="187"/>
      <c r="AB87" s="187"/>
      <c r="AC87" s="187"/>
      <c r="AD87" s="187"/>
      <c r="AE87" s="187"/>
    </row>
    <row r="88" s="2" customFormat="1" ht="22.8" customHeight="1">
      <c r="A88" s="39"/>
      <c r="B88" s="40"/>
      <c r="C88" s="101" t="s">
        <v>141</v>
      </c>
      <c r="D88" s="41"/>
      <c r="E88" s="41"/>
      <c r="F88" s="41"/>
      <c r="G88" s="41"/>
      <c r="H88" s="41"/>
      <c r="I88" s="41"/>
      <c r="J88" s="193">
        <f>BK88</f>
        <v>0</v>
      </c>
      <c r="K88" s="41"/>
      <c r="L88" s="45"/>
      <c r="M88" s="97"/>
      <c r="N88" s="194"/>
      <c r="O88" s="98"/>
      <c r="P88" s="195">
        <f>P89+P104</f>
        <v>0</v>
      </c>
      <c r="Q88" s="98"/>
      <c r="R88" s="195">
        <f>R89+R104</f>
        <v>0</v>
      </c>
      <c r="S88" s="98"/>
      <c r="T88" s="196">
        <f>T89+T104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74</v>
      </c>
      <c r="AU88" s="18" t="s">
        <v>125</v>
      </c>
      <c r="BK88" s="197">
        <f>BK89+BK104</f>
        <v>0</v>
      </c>
    </row>
    <row r="89" s="12" customFormat="1" ht="25.92" customHeight="1">
      <c r="A89" s="12"/>
      <c r="B89" s="198"/>
      <c r="C89" s="199"/>
      <c r="D89" s="200" t="s">
        <v>74</v>
      </c>
      <c r="E89" s="201" t="s">
        <v>142</v>
      </c>
      <c r="F89" s="201" t="s">
        <v>143</v>
      </c>
      <c r="G89" s="199"/>
      <c r="H89" s="199"/>
      <c r="I89" s="202"/>
      <c r="J89" s="203">
        <f>BK89</f>
        <v>0</v>
      </c>
      <c r="K89" s="199"/>
      <c r="L89" s="204"/>
      <c r="M89" s="205"/>
      <c r="N89" s="206"/>
      <c r="O89" s="206"/>
      <c r="P89" s="207">
        <f>P90</f>
        <v>0</v>
      </c>
      <c r="Q89" s="206"/>
      <c r="R89" s="207">
        <f>R90</f>
        <v>0</v>
      </c>
      <c r="S89" s="206"/>
      <c r="T89" s="208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82</v>
      </c>
      <c r="AT89" s="210" t="s">
        <v>74</v>
      </c>
      <c r="AU89" s="210" t="s">
        <v>75</v>
      </c>
      <c r="AY89" s="209" t="s">
        <v>144</v>
      </c>
      <c r="BK89" s="211">
        <f>BK90</f>
        <v>0</v>
      </c>
    </row>
    <row r="90" s="12" customFormat="1" ht="22.8" customHeight="1">
      <c r="A90" s="12"/>
      <c r="B90" s="198"/>
      <c r="C90" s="199"/>
      <c r="D90" s="200" t="s">
        <v>74</v>
      </c>
      <c r="E90" s="212" t="s">
        <v>82</v>
      </c>
      <c r="F90" s="212" t="s">
        <v>145</v>
      </c>
      <c r="G90" s="199"/>
      <c r="H90" s="199"/>
      <c r="I90" s="202"/>
      <c r="J90" s="213">
        <f>BK90</f>
        <v>0</v>
      </c>
      <c r="K90" s="199"/>
      <c r="L90" s="204"/>
      <c r="M90" s="205"/>
      <c r="N90" s="206"/>
      <c r="O90" s="206"/>
      <c r="P90" s="207">
        <f>SUM(P91:P103)</f>
        <v>0</v>
      </c>
      <c r="Q90" s="206"/>
      <c r="R90" s="207">
        <f>SUM(R91:R103)</f>
        <v>0</v>
      </c>
      <c r="S90" s="206"/>
      <c r="T90" s="208">
        <f>SUM(T91:T103)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82</v>
      </c>
      <c r="AT90" s="210" t="s">
        <v>74</v>
      </c>
      <c r="AU90" s="210" t="s">
        <v>82</v>
      </c>
      <c r="AY90" s="209" t="s">
        <v>144</v>
      </c>
      <c r="BK90" s="211">
        <f>SUM(BK91:BK103)</f>
        <v>0</v>
      </c>
    </row>
    <row r="91" s="2" customFormat="1" ht="16.5" customHeight="1">
      <c r="A91" s="39"/>
      <c r="B91" s="40"/>
      <c r="C91" s="214" t="s">
        <v>82</v>
      </c>
      <c r="D91" s="214" t="s">
        <v>146</v>
      </c>
      <c r="E91" s="215" t="s">
        <v>147</v>
      </c>
      <c r="F91" s="216" t="s">
        <v>148</v>
      </c>
      <c r="G91" s="217" t="s">
        <v>149</v>
      </c>
      <c r="H91" s="218">
        <v>800</v>
      </c>
      <c r="I91" s="219"/>
      <c r="J91" s="220">
        <f>ROUND(I91*H91,2)</f>
        <v>0</v>
      </c>
      <c r="K91" s="216" t="s">
        <v>37</v>
      </c>
      <c r="L91" s="45"/>
      <c r="M91" s="221" t="s">
        <v>37</v>
      </c>
      <c r="N91" s="222" t="s">
        <v>48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5" t="s">
        <v>150</v>
      </c>
      <c r="AT91" s="225" t="s">
        <v>146</v>
      </c>
      <c r="AU91" s="225" t="s">
        <v>85</v>
      </c>
      <c r="AY91" s="18" t="s">
        <v>144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8" t="s">
        <v>150</v>
      </c>
      <c r="BK91" s="226">
        <f>ROUND(I91*H91,2)</f>
        <v>0</v>
      </c>
      <c r="BL91" s="18" t="s">
        <v>150</v>
      </c>
      <c r="BM91" s="225" t="s">
        <v>181</v>
      </c>
    </row>
    <row r="92" s="2" customFormat="1">
      <c r="A92" s="39"/>
      <c r="B92" s="40"/>
      <c r="C92" s="41"/>
      <c r="D92" s="227" t="s">
        <v>152</v>
      </c>
      <c r="E92" s="41"/>
      <c r="F92" s="228" t="s">
        <v>153</v>
      </c>
      <c r="G92" s="41"/>
      <c r="H92" s="41"/>
      <c r="I92" s="229"/>
      <c r="J92" s="41"/>
      <c r="K92" s="41"/>
      <c r="L92" s="45"/>
      <c r="M92" s="230"/>
      <c r="N92" s="231"/>
      <c r="O92" s="86"/>
      <c r="P92" s="86"/>
      <c r="Q92" s="86"/>
      <c r="R92" s="86"/>
      <c r="S92" s="86"/>
      <c r="T92" s="87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152</v>
      </c>
      <c r="AU92" s="18" t="s">
        <v>85</v>
      </c>
    </row>
    <row r="93" s="2" customFormat="1">
      <c r="A93" s="39"/>
      <c r="B93" s="40"/>
      <c r="C93" s="41"/>
      <c r="D93" s="227" t="s">
        <v>154</v>
      </c>
      <c r="E93" s="41"/>
      <c r="F93" s="232" t="s">
        <v>155</v>
      </c>
      <c r="G93" s="41"/>
      <c r="H93" s="41"/>
      <c r="I93" s="229"/>
      <c r="J93" s="41"/>
      <c r="K93" s="41"/>
      <c r="L93" s="45"/>
      <c r="M93" s="230"/>
      <c r="N93" s="231"/>
      <c r="O93" s="86"/>
      <c r="P93" s="86"/>
      <c r="Q93" s="86"/>
      <c r="R93" s="86"/>
      <c r="S93" s="86"/>
      <c r="T93" s="87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154</v>
      </c>
      <c r="AU93" s="18" t="s">
        <v>85</v>
      </c>
    </row>
    <row r="94" s="13" customFormat="1">
      <c r="A94" s="13"/>
      <c r="B94" s="233"/>
      <c r="C94" s="234"/>
      <c r="D94" s="227" t="s">
        <v>156</v>
      </c>
      <c r="E94" s="235" t="s">
        <v>37</v>
      </c>
      <c r="F94" s="236" t="s">
        <v>157</v>
      </c>
      <c r="G94" s="234"/>
      <c r="H94" s="235" t="s">
        <v>37</v>
      </c>
      <c r="I94" s="237"/>
      <c r="J94" s="234"/>
      <c r="K94" s="234"/>
      <c r="L94" s="238"/>
      <c r="M94" s="239"/>
      <c r="N94" s="240"/>
      <c r="O94" s="240"/>
      <c r="P94" s="240"/>
      <c r="Q94" s="240"/>
      <c r="R94" s="240"/>
      <c r="S94" s="240"/>
      <c r="T94" s="24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2" t="s">
        <v>156</v>
      </c>
      <c r="AU94" s="242" t="s">
        <v>85</v>
      </c>
      <c r="AV94" s="13" t="s">
        <v>82</v>
      </c>
      <c r="AW94" s="13" t="s">
        <v>35</v>
      </c>
      <c r="AX94" s="13" t="s">
        <v>75</v>
      </c>
      <c r="AY94" s="242" t="s">
        <v>144</v>
      </c>
    </row>
    <row r="95" s="14" customFormat="1">
      <c r="A95" s="14"/>
      <c r="B95" s="243"/>
      <c r="C95" s="244"/>
      <c r="D95" s="227" t="s">
        <v>156</v>
      </c>
      <c r="E95" s="245" t="s">
        <v>37</v>
      </c>
      <c r="F95" s="246" t="s">
        <v>182</v>
      </c>
      <c r="G95" s="244"/>
      <c r="H95" s="247">
        <v>800</v>
      </c>
      <c r="I95" s="248"/>
      <c r="J95" s="244"/>
      <c r="K95" s="244"/>
      <c r="L95" s="249"/>
      <c r="M95" s="250"/>
      <c r="N95" s="251"/>
      <c r="O95" s="251"/>
      <c r="P95" s="251"/>
      <c r="Q95" s="251"/>
      <c r="R95" s="251"/>
      <c r="S95" s="251"/>
      <c r="T95" s="252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3" t="s">
        <v>156</v>
      </c>
      <c r="AU95" s="253" t="s">
        <v>85</v>
      </c>
      <c r="AV95" s="14" t="s">
        <v>85</v>
      </c>
      <c r="AW95" s="14" t="s">
        <v>35</v>
      </c>
      <c r="AX95" s="14" t="s">
        <v>82</v>
      </c>
      <c r="AY95" s="253" t="s">
        <v>144</v>
      </c>
    </row>
    <row r="96" s="2" customFormat="1" ht="16.5" customHeight="1">
      <c r="A96" s="39"/>
      <c r="B96" s="40"/>
      <c r="C96" s="214" t="s">
        <v>85</v>
      </c>
      <c r="D96" s="214" t="s">
        <v>146</v>
      </c>
      <c r="E96" s="215" t="s">
        <v>160</v>
      </c>
      <c r="F96" s="216" t="s">
        <v>161</v>
      </c>
      <c r="G96" s="217" t="s">
        <v>149</v>
      </c>
      <c r="H96" s="218">
        <v>800</v>
      </c>
      <c r="I96" s="219"/>
      <c r="J96" s="220">
        <f>ROUND(I96*H96,2)</f>
        <v>0</v>
      </c>
      <c r="K96" s="216" t="s">
        <v>37</v>
      </c>
      <c r="L96" s="45"/>
      <c r="M96" s="221" t="s">
        <v>37</v>
      </c>
      <c r="N96" s="222" t="s">
        <v>48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5" t="s">
        <v>150</v>
      </c>
      <c r="AT96" s="225" t="s">
        <v>146</v>
      </c>
      <c r="AU96" s="225" t="s">
        <v>85</v>
      </c>
      <c r="AY96" s="18" t="s">
        <v>144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8" t="s">
        <v>150</v>
      </c>
      <c r="BK96" s="226">
        <f>ROUND(I96*H96,2)</f>
        <v>0</v>
      </c>
      <c r="BL96" s="18" t="s">
        <v>150</v>
      </c>
      <c r="BM96" s="225" t="s">
        <v>183</v>
      </c>
    </row>
    <row r="97" s="2" customFormat="1">
      <c r="A97" s="39"/>
      <c r="B97" s="40"/>
      <c r="C97" s="41"/>
      <c r="D97" s="227" t="s">
        <v>152</v>
      </c>
      <c r="E97" s="41"/>
      <c r="F97" s="228" t="s">
        <v>163</v>
      </c>
      <c r="G97" s="41"/>
      <c r="H97" s="41"/>
      <c r="I97" s="229"/>
      <c r="J97" s="41"/>
      <c r="K97" s="41"/>
      <c r="L97" s="45"/>
      <c r="M97" s="230"/>
      <c r="N97" s="231"/>
      <c r="O97" s="86"/>
      <c r="P97" s="86"/>
      <c r="Q97" s="86"/>
      <c r="R97" s="86"/>
      <c r="S97" s="86"/>
      <c r="T97" s="87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152</v>
      </c>
      <c r="AU97" s="18" t="s">
        <v>85</v>
      </c>
    </row>
    <row r="98" s="2" customFormat="1">
      <c r="A98" s="39"/>
      <c r="B98" s="40"/>
      <c r="C98" s="41"/>
      <c r="D98" s="227" t="s">
        <v>154</v>
      </c>
      <c r="E98" s="41"/>
      <c r="F98" s="232" t="s">
        <v>164</v>
      </c>
      <c r="G98" s="41"/>
      <c r="H98" s="41"/>
      <c r="I98" s="229"/>
      <c r="J98" s="41"/>
      <c r="K98" s="41"/>
      <c r="L98" s="45"/>
      <c r="M98" s="230"/>
      <c r="N98" s="231"/>
      <c r="O98" s="86"/>
      <c r="P98" s="86"/>
      <c r="Q98" s="86"/>
      <c r="R98" s="86"/>
      <c r="S98" s="86"/>
      <c r="T98" s="87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154</v>
      </c>
      <c r="AU98" s="18" t="s">
        <v>85</v>
      </c>
    </row>
    <row r="99" s="14" customFormat="1">
      <c r="A99" s="14"/>
      <c r="B99" s="243"/>
      <c r="C99" s="244"/>
      <c r="D99" s="227" t="s">
        <v>156</v>
      </c>
      <c r="E99" s="245" t="s">
        <v>37</v>
      </c>
      <c r="F99" s="246" t="s">
        <v>182</v>
      </c>
      <c r="G99" s="244"/>
      <c r="H99" s="247">
        <v>800</v>
      </c>
      <c r="I99" s="248"/>
      <c r="J99" s="244"/>
      <c r="K99" s="244"/>
      <c r="L99" s="249"/>
      <c r="M99" s="250"/>
      <c r="N99" s="251"/>
      <c r="O99" s="251"/>
      <c r="P99" s="251"/>
      <c r="Q99" s="251"/>
      <c r="R99" s="251"/>
      <c r="S99" s="251"/>
      <c r="T99" s="252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3" t="s">
        <v>156</v>
      </c>
      <c r="AU99" s="253" t="s">
        <v>85</v>
      </c>
      <c r="AV99" s="14" t="s">
        <v>85</v>
      </c>
      <c r="AW99" s="14" t="s">
        <v>35</v>
      </c>
      <c r="AX99" s="14" t="s">
        <v>82</v>
      </c>
      <c r="AY99" s="253" t="s">
        <v>144</v>
      </c>
    </row>
    <row r="100" s="2" customFormat="1" ht="16.5" customHeight="1">
      <c r="A100" s="39"/>
      <c r="B100" s="40"/>
      <c r="C100" s="214" t="s">
        <v>167</v>
      </c>
      <c r="D100" s="214" t="s">
        <v>146</v>
      </c>
      <c r="E100" s="215" t="s">
        <v>168</v>
      </c>
      <c r="F100" s="216" t="s">
        <v>169</v>
      </c>
      <c r="G100" s="217" t="s">
        <v>149</v>
      </c>
      <c r="H100" s="218">
        <v>800</v>
      </c>
      <c r="I100" s="219"/>
      <c r="J100" s="220">
        <f>ROUND(I100*H100,2)</f>
        <v>0</v>
      </c>
      <c r="K100" s="216" t="s">
        <v>37</v>
      </c>
      <c r="L100" s="45"/>
      <c r="M100" s="221" t="s">
        <v>37</v>
      </c>
      <c r="N100" s="222" t="s">
        <v>48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5" t="s">
        <v>150</v>
      </c>
      <c r="AT100" s="225" t="s">
        <v>146</v>
      </c>
      <c r="AU100" s="225" t="s">
        <v>85</v>
      </c>
      <c r="AY100" s="18" t="s">
        <v>144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8" t="s">
        <v>150</v>
      </c>
      <c r="BK100" s="226">
        <f>ROUND(I100*H100,2)</f>
        <v>0</v>
      </c>
      <c r="BL100" s="18" t="s">
        <v>150</v>
      </c>
      <c r="BM100" s="225" t="s">
        <v>184</v>
      </c>
    </row>
    <row r="101" s="2" customFormat="1">
      <c r="A101" s="39"/>
      <c r="B101" s="40"/>
      <c r="C101" s="41"/>
      <c r="D101" s="227" t="s">
        <v>152</v>
      </c>
      <c r="E101" s="41"/>
      <c r="F101" s="228" t="s">
        <v>171</v>
      </c>
      <c r="G101" s="41"/>
      <c r="H101" s="41"/>
      <c r="I101" s="229"/>
      <c r="J101" s="41"/>
      <c r="K101" s="41"/>
      <c r="L101" s="45"/>
      <c r="M101" s="230"/>
      <c r="N101" s="231"/>
      <c r="O101" s="86"/>
      <c r="P101" s="86"/>
      <c r="Q101" s="86"/>
      <c r="R101" s="86"/>
      <c r="S101" s="86"/>
      <c r="T101" s="87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152</v>
      </c>
      <c r="AU101" s="18" t="s">
        <v>85</v>
      </c>
    </row>
    <row r="102" s="2" customFormat="1">
      <c r="A102" s="39"/>
      <c r="B102" s="40"/>
      <c r="C102" s="41"/>
      <c r="D102" s="227" t="s">
        <v>154</v>
      </c>
      <c r="E102" s="41"/>
      <c r="F102" s="232" t="s">
        <v>172</v>
      </c>
      <c r="G102" s="41"/>
      <c r="H102" s="41"/>
      <c r="I102" s="229"/>
      <c r="J102" s="41"/>
      <c r="K102" s="41"/>
      <c r="L102" s="45"/>
      <c r="M102" s="230"/>
      <c r="N102" s="231"/>
      <c r="O102" s="86"/>
      <c r="P102" s="86"/>
      <c r="Q102" s="86"/>
      <c r="R102" s="86"/>
      <c r="S102" s="86"/>
      <c r="T102" s="87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154</v>
      </c>
      <c r="AU102" s="18" t="s">
        <v>85</v>
      </c>
    </row>
    <row r="103" s="14" customFormat="1">
      <c r="A103" s="14"/>
      <c r="B103" s="243"/>
      <c r="C103" s="244"/>
      <c r="D103" s="227" t="s">
        <v>156</v>
      </c>
      <c r="E103" s="245" t="s">
        <v>37</v>
      </c>
      <c r="F103" s="246" t="s">
        <v>182</v>
      </c>
      <c r="G103" s="244"/>
      <c r="H103" s="247">
        <v>800</v>
      </c>
      <c r="I103" s="248"/>
      <c r="J103" s="244"/>
      <c r="K103" s="244"/>
      <c r="L103" s="249"/>
      <c r="M103" s="250"/>
      <c r="N103" s="251"/>
      <c r="O103" s="251"/>
      <c r="P103" s="251"/>
      <c r="Q103" s="251"/>
      <c r="R103" s="251"/>
      <c r="S103" s="251"/>
      <c r="T103" s="252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3" t="s">
        <v>156</v>
      </c>
      <c r="AU103" s="253" t="s">
        <v>85</v>
      </c>
      <c r="AV103" s="14" t="s">
        <v>85</v>
      </c>
      <c r="AW103" s="14" t="s">
        <v>35</v>
      </c>
      <c r="AX103" s="14" t="s">
        <v>82</v>
      </c>
      <c r="AY103" s="253" t="s">
        <v>144</v>
      </c>
    </row>
    <row r="104" s="12" customFormat="1" ht="25.92" customHeight="1">
      <c r="A104" s="12"/>
      <c r="B104" s="198"/>
      <c r="C104" s="199"/>
      <c r="D104" s="200" t="s">
        <v>74</v>
      </c>
      <c r="E104" s="201" t="s">
        <v>173</v>
      </c>
      <c r="F104" s="201" t="s">
        <v>174</v>
      </c>
      <c r="G104" s="199"/>
      <c r="H104" s="199"/>
      <c r="I104" s="202"/>
      <c r="J104" s="203">
        <f>BK104</f>
        <v>0</v>
      </c>
      <c r="K104" s="199"/>
      <c r="L104" s="204"/>
      <c r="M104" s="205"/>
      <c r="N104" s="206"/>
      <c r="O104" s="206"/>
      <c r="P104" s="207">
        <f>SUM(P105:P108)</f>
        <v>0</v>
      </c>
      <c r="Q104" s="206"/>
      <c r="R104" s="207">
        <f>SUM(R105:R108)</f>
        <v>0</v>
      </c>
      <c r="S104" s="206"/>
      <c r="T104" s="208">
        <f>SUM(T105:T108)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9" t="s">
        <v>150</v>
      </c>
      <c r="AT104" s="210" t="s">
        <v>74</v>
      </c>
      <c r="AU104" s="210" t="s">
        <v>75</v>
      </c>
      <c r="AY104" s="209" t="s">
        <v>144</v>
      </c>
      <c r="BK104" s="211">
        <f>SUM(BK105:BK108)</f>
        <v>0</v>
      </c>
    </row>
    <row r="105" s="2" customFormat="1" ht="16.5" customHeight="1">
      <c r="A105" s="39"/>
      <c r="B105" s="40"/>
      <c r="C105" s="214" t="s">
        <v>150</v>
      </c>
      <c r="D105" s="214" t="s">
        <v>146</v>
      </c>
      <c r="E105" s="215" t="s">
        <v>175</v>
      </c>
      <c r="F105" s="216" t="s">
        <v>176</v>
      </c>
      <c r="G105" s="217" t="s">
        <v>149</v>
      </c>
      <c r="H105" s="218">
        <v>-800</v>
      </c>
      <c r="I105" s="219"/>
      <c r="J105" s="220">
        <f>ROUND(I105*H105,2)</f>
        <v>0</v>
      </c>
      <c r="K105" s="216" t="s">
        <v>37</v>
      </c>
      <c r="L105" s="45"/>
      <c r="M105" s="221" t="s">
        <v>37</v>
      </c>
      <c r="N105" s="222" t="s">
        <v>48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5" t="s">
        <v>150</v>
      </c>
      <c r="AT105" s="225" t="s">
        <v>146</v>
      </c>
      <c r="AU105" s="225" t="s">
        <v>82</v>
      </c>
      <c r="AY105" s="18" t="s">
        <v>144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8" t="s">
        <v>150</v>
      </c>
      <c r="BK105" s="226">
        <f>ROUND(I105*H105,2)</f>
        <v>0</v>
      </c>
      <c r="BL105" s="18" t="s">
        <v>150</v>
      </c>
      <c r="BM105" s="225" t="s">
        <v>185</v>
      </c>
    </row>
    <row r="106" s="2" customFormat="1">
      <c r="A106" s="39"/>
      <c r="B106" s="40"/>
      <c r="C106" s="41"/>
      <c r="D106" s="227" t="s">
        <v>152</v>
      </c>
      <c r="E106" s="41"/>
      <c r="F106" s="228" t="s">
        <v>176</v>
      </c>
      <c r="G106" s="41"/>
      <c r="H106" s="41"/>
      <c r="I106" s="229"/>
      <c r="J106" s="41"/>
      <c r="K106" s="41"/>
      <c r="L106" s="45"/>
      <c r="M106" s="230"/>
      <c r="N106" s="231"/>
      <c r="O106" s="86"/>
      <c r="P106" s="86"/>
      <c r="Q106" s="86"/>
      <c r="R106" s="86"/>
      <c r="S106" s="86"/>
      <c r="T106" s="87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152</v>
      </c>
      <c r="AU106" s="18" t="s">
        <v>82</v>
      </c>
    </row>
    <row r="107" s="2" customFormat="1">
      <c r="A107" s="39"/>
      <c r="B107" s="40"/>
      <c r="C107" s="41"/>
      <c r="D107" s="227" t="s">
        <v>154</v>
      </c>
      <c r="E107" s="41"/>
      <c r="F107" s="232" t="s">
        <v>178</v>
      </c>
      <c r="G107" s="41"/>
      <c r="H107" s="41"/>
      <c r="I107" s="229"/>
      <c r="J107" s="41"/>
      <c r="K107" s="41"/>
      <c r="L107" s="45"/>
      <c r="M107" s="230"/>
      <c r="N107" s="231"/>
      <c r="O107" s="86"/>
      <c r="P107" s="86"/>
      <c r="Q107" s="86"/>
      <c r="R107" s="86"/>
      <c r="S107" s="86"/>
      <c r="T107" s="87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154</v>
      </c>
      <c r="AU107" s="18" t="s">
        <v>82</v>
      </c>
    </row>
    <row r="108" s="14" customFormat="1">
      <c r="A108" s="14"/>
      <c r="B108" s="243"/>
      <c r="C108" s="244"/>
      <c r="D108" s="227" t="s">
        <v>156</v>
      </c>
      <c r="E108" s="245" t="s">
        <v>37</v>
      </c>
      <c r="F108" s="246" t="s">
        <v>186</v>
      </c>
      <c r="G108" s="244"/>
      <c r="H108" s="247">
        <v>-800</v>
      </c>
      <c r="I108" s="248"/>
      <c r="J108" s="244"/>
      <c r="K108" s="244"/>
      <c r="L108" s="249"/>
      <c r="M108" s="254"/>
      <c r="N108" s="255"/>
      <c r="O108" s="255"/>
      <c r="P108" s="255"/>
      <c r="Q108" s="255"/>
      <c r="R108" s="255"/>
      <c r="S108" s="255"/>
      <c r="T108" s="256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3" t="s">
        <v>156</v>
      </c>
      <c r="AU108" s="253" t="s">
        <v>82</v>
      </c>
      <c r="AV108" s="14" t="s">
        <v>85</v>
      </c>
      <c r="AW108" s="14" t="s">
        <v>35</v>
      </c>
      <c r="AX108" s="14" t="s">
        <v>82</v>
      </c>
      <c r="AY108" s="253" t="s">
        <v>144</v>
      </c>
    </row>
    <row r="109" s="2" customFormat="1" ht="6.96" customHeight="1">
      <c r="A109" s="39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45"/>
      <c r="M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</sheetData>
  <sheetProtection sheet="1" autoFilter="0" formatColumns="0" formatRows="0" objects="1" scenarios="1" spinCount="100000" saltValue="TToCnbYM0/X7pT4sQ8wk9mIf7vuKSwJg6SaBJtinW0LTYV1vkr/hdM62d/5isVz7JUWocq+RzJz/wiqtIi9KHQ==" hashValue="VKXjP72o3TxHtqPN4ngbD1/K4A5KRh0iAhOwkqYhZPIKK3N4XWAY4bv1f3ndUQcVAGLKmK9CfFVMnsfOiT32jw==" algorithmName="SHA-512" password="CC35"/>
  <autoFilter ref="C87:K10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85</v>
      </c>
    </row>
    <row r="4" s="1" customFormat="1" ht="24.96" customHeight="1">
      <c r="B4" s="21"/>
      <c r="D4" s="142" t="s">
        <v>117</v>
      </c>
      <c r="L4" s="21"/>
      <c r="M4" s="143" t="s">
        <v>10</v>
      </c>
      <c r="AT4" s="18" t="s">
        <v>35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Labe, Čelákovice – Klavary, odstranění nánosů z plavebních kanálů</v>
      </c>
      <c r="F7" s="144"/>
      <c r="G7" s="144"/>
      <c r="H7" s="144"/>
      <c r="L7" s="21"/>
    </row>
    <row r="8" s="1" customFormat="1" ht="12" customHeight="1">
      <c r="B8" s="21"/>
      <c r="D8" s="144" t="s">
        <v>118</v>
      </c>
      <c r="L8" s="21"/>
    </row>
    <row r="9" s="2" customFormat="1" ht="16.5" customHeight="1">
      <c r="A9" s="39"/>
      <c r="B9" s="45"/>
      <c r="C9" s="39"/>
      <c r="D9" s="39"/>
      <c r="E9" s="145" t="s">
        <v>119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120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187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5" t="s">
        <v>19</v>
      </c>
      <c r="G13" s="39"/>
      <c r="H13" s="39"/>
      <c r="I13" s="144" t="s">
        <v>20</v>
      </c>
      <c r="J13" s="135" t="s">
        <v>21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22</v>
      </c>
      <c r="E14" s="39"/>
      <c r="F14" s="135" t="s">
        <v>23</v>
      </c>
      <c r="G14" s="39"/>
      <c r="H14" s="39"/>
      <c r="I14" s="144" t="s">
        <v>24</v>
      </c>
      <c r="J14" s="148" t="str">
        <f>'Rekapitulace stavby'!AN8</f>
        <v>18.11.2025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26</v>
      </c>
      <c r="E16" s="39"/>
      <c r="F16" s="39"/>
      <c r="G16" s="39"/>
      <c r="H16" s="39"/>
      <c r="I16" s="144" t="s">
        <v>27</v>
      </c>
      <c r="J16" s="135" t="s">
        <v>28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5" t="s">
        <v>29</v>
      </c>
      <c r="F17" s="39"/>
      <c r="G17" s="39"/>
      <c r="H17" s="39"/>
      <c r="I17" s="144" t="s">
        <v>30</v>
      </c>
      <c r="J17" s="135" t="s">
        <v>31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32</v>
      </c>
      <c r="E19" s="39"/>
      <c r="F19" s="39"/>
      <c r="G19" s="39"/>
      <c r="H19" s="39"/>
      <c r="I19" s="144" t="s">
        <v>27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5"/>
      <c r="G20" s="135"/>
      <c r="H20" s="135"/>
      <c r="I20" s="144" t="s">
        <v>30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34</v>
      </c>
      <c r="E22" s="39"/>
      <c r="F22" s="39"/>
      <c r="G22" s="39"/>
      <c r="H22" s="39"/>
      <c r="I22" s="144" t="s">
        <v>27</v>
      </c>
      <c r="J22" s="135" t="s">
        <v>28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5" t="s">
        <v>29</v>
      </c>
      <c r="F23" s="39"/>
      <c r="G23" s="39"/>
      <c r="H23" s="39"/>
      <c r="I23" s="144" t="s">
        <v>30</v>
      </c>
      <c r="J23" s="135" t="s">
        <v>31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36</v>
      </c>
      <c r="E25" s="39"/>
      <c r="F25" s="39"/>
      <c r="G25" s="39"/>
      <c r="H25" s="39"/>
      <c r="I25" s="144" t="s">
        <v>27</v>
      </c>
      <c r="J25" s="135" t="s">
        <v>37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5" t="s">
        <v>38</v>
      </c>
      <c r="F26" s="39"/>
      <c r="G26" s="39"/>
      <c r="H26" s="39"/>
      <c r="I26" s="144" t="s">
        <v>30</v>
      </c>
      <c r="J26" s="135" t="s">
        <v>37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39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9"/>
      <c r="B29" s="150"/>
      <c r="C29" s="149"/>
      <c r="D29" s="149"/>
      <c r="E29" s="151" t="s">
        <v>40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41</v>
      </c>
      <c r="E32" s="39"/>
      <c r="F32" s="39"/>
      <c r="G32" s="39"/>
      <c r="H32" s="39"/>
      <c r="I32" s="39"/>
      <c r="J32" s="155">
        <f>ROUND(J90,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43</v>
      </c>
      <c r="G34" s="39"/>
      <c r="H34" s="39"/>
      <c r="I34" s="156" t="s">
        <v>42</v>
      </c>
      <c r="J34" s="156" t="s">
        <v>44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57" t="s">
        <v>45</v>
      </c>
      <c r="E35" s="144" t="s">
        <v>46</v>
      </c>
      <c r="F35" s="158">
        <f>ROUND((SUM(BE90:BE109)),  2)</f>
        <v>0</v>
      </c>
      <c r="G35" s="39"/>
      <c r="H35" s="39"/>
      <c r="I35" s="159">
        <v>0.20999999999999999</v>
      </c>
      <c r="J35" s="158">
        <f>ROUND(((SUM(BE90:BE109))*I35),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4" t="s">
        <v>47</v>
      </c>
      <c r="F36" s="158">
        <f>ROUND((SUM(BF90:BF109)),  2)</f>
        <v>0</v>
      </c>
      <c r="G36" s="39"/>
      <c r="H36" s="39"/>
      <c r="I36" s="159">
        <v>0.14999999999999999</v>
      </c>
      <c r="J36" s="158">
        <f>ROUND(((SUM(BF90:BF109))*I36),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44" t="s">
        <v>45</v>
      </c>
      <c r="E37" s="144" t="s">
        <v>48</v>
      </c>
      <c r="F37" s="158">
        <f>ROUND((SUM(BG90:BG109)),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49</v>
      </c>
      <c r="F38" s="158">
        <f>ROUND((SUM(BH90:BH109)),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50</v>
      </c>
      <c r="F39" s="158">
        <f>ROUND((SUM(BI90:BI109)),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122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Labe, Čelákovice – Klavary, odstranění nánosů z plavebních kanálů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119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120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1" t="str">
        <f>E11</f>
        <v>VON - Vedlejší a ostatní náklady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22</v>
      </c>
      <c r="D56" s="41"/>
      <c r="E56" s="41"/>
      <c r="F56" s="28" t="str">
        <f>F14</f>
        <v>Labe</v>
      </c>
      <c r="G56" s="41"/>
      <c r="H56" s="41"/>
      <c r="I56" s="33" t="s">
        <v>24</v>
      </c>
      <c r="J56" s="74" t="str">
        <f>IF(J14="","",J14)</f>
        <v>18.11.2025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26</v>
      </c>
      <c r="D58" s="41"/>
      <c r="E58" s="41"/>
      <c r="F58" s="28" t="str">
        <f>E17</f>
        <v>Povodí Labe, státní podnik</v>
      </c>
      <c r="G58" s="41"/>
      <c r="H58" s="41"/>
      <c r="I58" s="33" t="s">
        <v>34</v>
      </c>
      <c r="J58" s="37" t="str">
        <f>E23</f>
        <v>Povodí Labe, státní podnik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32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>Ing. Eva Morkesová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123</v>
      </c>
      <c r="D61" s="173"/>
      <c r="E61" s="173"/>
      <c r="F61" s="173"/>
      <c r="G61" s="173"/>
      <c r="H61" s="173"/>
      <c r="I61" s="173"/>
      <c r="J61" s="174" t="s">
        <v>124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73</v>
      </c>
      <c r="D63" s="41"/>
      <c r="E63" s="41"/>
      <c r="F63" s="41"/>
      <c r="G63" s="41"/>
      <c r="H63" s="41"/>
      <c r="I63" s="41"/>
      <c r="J63" s="104">
        <f>J90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125</v>
      </c>
    </row>
    <row r="64" s="9" customFormat="1" ht="24.96" customHeight="1">
      <c r="A64" s="9"/>
      <c r="B64" s="176"/>
      <c r="C64" s="177"/>
      <c r="D64" s="178" t="s">
        <v>188</v>
      </c>
      <c r="E64" s="179"/>
      <c r="F64" s="179"/>
      <c r="G64" s="179"/>
      <c r="H64" s="179"/>
      <c r="I64" s="179"/>
      <c r="J64" s="180">
        <f>J91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189</v>
      </c>
      <c r="E65" s="184"/>
      <c r="F65" s="184"/>
      <c r="G65" s="184"/>
      <c r="H65" s="184"/>
      <c r="I65" s="184"/>
      <c r="J65" s="185">
        <f>J92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190</v>
      </c>
      <c r="E66" s="184"/>
      <c r="F66" s="184"/>
      <c r="G66" s="184"/>
      <c r="H66" s="184"/>
      <c r="I66" s="184"/>
      <c r="J66" s="185">
        <f>J95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191</v>
      </c>
      <c r="E67" s="184"/>
      <c r="F67" s="184"/>
      <c r="G67" s="184"/>
      <c r="H67" s="184"/>
      <c r="I67" s="184"/>
      <c r="J67" s="185">
        <f>J104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192</v>
      </c>
      <c r="E68" s="184"/>
      <c r="F68" s="184"/>
      <c r="G68" s="184"/>
      <c r="H68" s="184"/>
      <c r="I68" s="184"/>
      <c r="J68" s="185">
        <f>J107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6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129</v>
      </c>
      <c r="D75" s="41"/>
      <c r="E75" s="41"/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71" t="str">
        <f>E7</f>
        <v>Labe, Čelákovice – Klavary, odstranění nánosů z plavebních kanálů</v>
      </c>
      <c r="F78" s="33"/>
      <c r="G78" s="33"/>
      <c r="H78" s="33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118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2" customFormat="1" ht="16.5" customHeight="1">
      <c r="A80" s="39"/>
      <c r="B80" s="40"/>
      <c r="C80" s="41"/>
      <c r="D80" s="41"/>
      <c r="E80" s="171" t="s">
        <v>119</v>
      </c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120</v>
      </c>
      <c r="D81" s="41"/>
      <c r="E81" s="41"/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1" t="str">
        <f>E11</f>
        <v>VON - Vedlejší a ostatní náklady</v>
      </c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22</v>
      </c>
      <c r="D84" s="41"/>
      <c r="E84" s="41"/>
      <c r="F84" s="28" t="str">
        <f>F14</f>
        <v>Labe</v>
      </c>
      <c r="G84" s="41"/>
      <c r="H84" s="41"/>
      <c r="I84" s="33" t="s">
        <v>24</v>
      </c>
      <c r="J84" s="74" t="str">
        <f>IF(J14="","",J14)</f>
        <v>18.11.2025</v>
      </c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25.65" customHeight="1">
      <c r="A86" s="39"/>
      <c r="B86" s="40"/>
      <c r="C86" s="33" t="s">
        <v>26</v>
      </c>
      <c r="D86" s="41"/>
      <c r="E86" s="41"/>
      <c r="F86" s="28" t="str">
        <f>E17</f>
        <v>Povodí Labe, státní podnik</v>
      </c>
      <c r="G86" s="41"/>
      <c r="H86" s="41"/>
      <c r="I86" s="33" t="s">
        <v>34</v>
      </c>
      <c r="J86" s="37" t="str">
        <f>E23</f>
        <v>Povodí Labe, státní podnik</v>
      </c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32</v>
      </c>
      <c r="D87" s="41"/>
      <c r="E87" s="41"/>
      <c r="F87" s="28" t="str">
        <f>IF(E20="","",E20)</f>
        <v>Vyplň údaj</v>
      </c>
      <c r="G87" s="41"/>
      <c r="H87" s="41"/>
      <c r="I87" s="33" t="s">
        <v>36</v>
      </c>
      <c r="J87" s="37" t="str">
        <f>E26</f>
        <v>Ing. Eva Morkesová</v>
      </c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87"/>
      <c r="B89" s="188"/>
      <c r="C89" s="189" t="s">
        <v>130</v>
      </c>
      <c r="D89" s="190" t="s">
        <v>60</v>
      </c>
      <c r="E89" s="190" t="s">
        <v>56</v>
      </c>
      <c r="F89" s="190" t="s">
        <v>57</v>
      </c>
      <c r="G89" s="190" t="s">
        <v>131</v>
      </c>
      <c r="H89" s="190" t="s">
        <v>132</v>
      </c>
      <c r="I89" s="190" t="s">
        <v>133</v>
      </c>
      <c r="J89" s="190" t="s">
        <v>124</v>
      </c>
      <c r="K89" s="191" t="s">
        <v>134</v>
      </c>
      <c r="L89" s="192"/>
      <c r="M89" s="94" t="s">
        <v>37</v>
      </c>
      <c r="N89" s="95" t="s">
        <v>45</v>
      </c>
      <c r="O89" s="95" t="s">
        <v>135</v>
      </c>
      <c r="P89" s="95" t="s">
        <v>136</v>
      </c>
      <c r="Q89" s="95" t="s">
        <v>137</v>
      </c>
      <c r="R89" s="95" t="s">
        <v>138</v>
      </c>
      <c r="S89" s="95" t="s">
        <v>139</v>
      </c>
      <c r="T89" s="96" t="s">
        <v>140</v>
      </c>
      <c r="U89" s="187"/>
      <c r="V89" s="187"/>
      <c r="W89" s="187"/>
      <c r="X89" s="187"/>
      <c r="Y89" s="187"/>
      <c r="Z89" s="187"/>
      <c r="AA89" s="187"/>
      <c r="AB89" s="187"/>
      <c r="AC89" s="187"/>
      <c r="AD89" s="187"/>
      <c r="AE89" s="187"/>
    </row>
    <row r="90" s="2" customFormat="1" ht="22.8" customHeight="1">
      <c r="A90" s="39"/>
      <c r="B90" s="40"/>
      <c r="C90" s="101" t="s">
        <v>141</v>
      </c>
      <c r="D90" s="41"/>
      <c r="E90" s="41"/>
      <c r="F90" s="41"/>
      <c r="G90" s="41"/>
      <c r="H90" s="41"/>
      <c r="I90" s="41"/>
      <c r="J90" s="193">
        <f>BK90</f>
        <v>0</v>
      </c>
      <c r="K90" s="41"/>
      <c r="L90" s="45"/>
      <c r="M90" s="97"/>
      <c r="N90" s="194"/>
      <c r="O90" s="98"/>
      <c r="P90" s="195">
        <f>P91</f>
        <v>0</v>
      </c>
      <c r="Q90" s="98"/>
      <c r="R90" s="195">
        <f>R91</f>
        <v>0</v>
      </c>
      <c r="S90" s="98"/>
      <c r="T90" s="196">
        <f>T91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74</v>
      </c>
      <c r="AU90" s="18" t="s">
        <v>125</v>
      </c>
      <c r="BK90" s="197">
        <f>BK91</f>
        <v>0</v>
      </c>
    </row>
    <row r="91" s="12" customFormat="1" ht="25.92" customHeight="1">
      <c r="A91" s="12"/>
      <c r="B91" s="198"/>
      <c r="C91" s="199"/>
      <c r="D91" s="200" t="s">
        <v>74</v>
      </c>
      <c r="E91" s="201" t="s">
        <v>193</v>
      </c>
      <c r="F91" s="201" t="s">
        <v>194</v>
      </c>
      <c r="G91" s="199"/>
      <c r="H91" s="199"/>
      <c r="I91" s="202"/>
      <c r="J91" s="203">
        <f>BK91</f>
        <v>0</v>
      </c>
      <c r="K91" s="199"/>
      <c r="L91" s="204"/>
      <c r="M91" s="205"/>
      <c r="N91" s="206"/>
      <c r="O91" s="206"/>
      <c r="P91" s="207">
        <f>P92+P95+P104+P107</f>
        <v>0</v>
      </c>
      <c r="Q91" s="206"/>
      <c r="R91" s="207">
        <f>R92+R95+R104+R107</f>
        <v>0</v>
      </c>
      <c r="S91" s="206"/>
      <c r="T91" s="208">
        <f>T92+T95+T104+T107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150</v>
      </c>
      <c r="AT91" s="210" t="s">
        <v>74</v>
      </c>
      <c r="AU91" s="210" t="s">
        <v>75</v>
      </c>
      <c r="AY91" s="209" t="s">
        <v>144</v>
      </c>
      <c r="BK91" s="211">
        <f>BK92+BK95+BK104+BK107</f>
        <v>0</v>
      </c>
    </row>
    <row r="92" s="12" customFormat="1" ht="22.8" customHeight="1">
      <c r="A92" s="12"/>
      <c r="B92" s="198"/>
      <c r="C92" s="199"/>
      <c r="D92" s="200" t="s">
        <v>74</v>
      </c>
      <c r="E92" s="212" t="s">
        <v>195</v>
      </c>
      <c r="F92" s="212" t="s">
        <v>196</v>
      </c>
      <c r="G92" s="199"/>
      <c r="H92" s="199"/>
      <c r="I92" s="202"/>
      <c r="J92" s="213">
        <f>BK92</f>
        <v>0</v>
      </c>
      <c r="K92" s="199"/>
      <c r="L92" s="204"/>
      <c r="M92" s="205"/>
      <c r="N92" s="206"/>
      <c r="O92" s="206"/>
      <c r="P92" s="207">
        <f>SUM(P93:P94)</f>
        <v>0</v>
      </c>
      <c r="Q92" s="206"/>
      <c r="R92" s="207">
        <f>SUM(R93:R94)</f>
        <v>0</v>
      </c>
      <c r="S92" s="206"/>
      <c r="T92" s="208">
        <f>SUM(T93:T94)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150</v>
      </c>
      <c r="AT92" s="210" t="s">
        <v>74</v>
      </c>
      <c r="AU92" s="210" t="s">
        <v>82</v>
      </c>
      <c r="AY92" s="209" t="s">
        <v>144</v>
      </c>
      <c r="BK92" s="211">
        <f>SUM(BK93:BK94)</f>
        <v>0</v>
      </c>
    </row>
    <row r="93" s="2" customFormat="1" ht="16.5" customHeight="1">
      <c r="A93" s="39"/>
      <c r="B93" s="40"/>
      <c r="C93" s="214" t="s">
        <v>82</v>
      </c>
      <c r="D93" s="214" t="s">
        <v>146</v>
      </c>
      <c r="E93" s="215" t="s">
        <v>197</v>
      </c>
      <c r="F93" s="216" t="s">
        <v>198</v>
      </c>
      <c r="G93" s="217" t="s">
        <v>199</v>
      </c>
      <c r="H93" s="218">
        <v>1</v>
      </c>
      <c r="I93" s="219"/>
      <c r="J93" s="220">
        <f>ROUND(I93*H93,2)</f>
        <v>0</v>
      </c>
      <c r="K93" s="216" t="s">
        <v>37</v>
      </c>
      <c r="L93" s="45"/>
      <c r="M93" s="221" t="s">
        <v>37</v>
      </c>
      <c r="N93" s="222" t="s">
        <v>48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5" t="s">
        <v>200</v>
      </c>
      <c r="AT93" s="225" t="s">
        <v>146</v>
      </c>
      <c r="AU93" s="225" t="s">
        <v>85</v>
      </c>
      <c r="AY93" s="18" t="s">
        <v>144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8" t="s">
        <v>150</v>
      </c>
      <c r="BK93" s="226">
        <f>ROUND(I93*H93,2)</f>
        <v>0</v>
      </c>
      <c r="BL93" s="18" t="s">
        <v>200</v>
      </c>
      <c r="BM93" s="225" t="s">
        <v>201</v>
      </c>
    </row>
    <row r="94" s="2" customFormat="1">
      <c r="A94" s="39"/>
      <c r="B94" s="40"/>
      <c r="C94" s="41"/>
      <c r="D94" s="227" t="s">
        <v>152</v>
      </c>
      <c r="E94" s="41"/>
      <c r="F94" s="228" t="s">
        <v>198</v>
      </c>
      <c r="G94" s="41"/>
      <c r="H94" s="41"/>
      <c r="I94" s="229"/>
      <c r="J94" s="41"/>
      <c r="K94" s="41"/>
      <c r="L94" s="45"/>
      <c r="M94" s="230"/>
      <c r="N94" s="231"/>
      <c r="O94" s="86"/>
      <c r="P94" s="86"/>
      <c r="Q94" s="86"/>
      <c r="R94" s="86"/>
      <c r="S94" s="86"/>
      <c r="T94" s="87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152</v>
      </c>
      <c r="AU94" s="18" t="s">
        <v>85</v>
      </c>
    </row>
    <row r="95" s="12" customFormat="1" ht="22.8" customHeight="1">
      <c r="A95" s="12"/>
      <c r="B95" s="198"/>
      <c r="C95" s="199"/>
      <c r="D95" s="200" t="s">
        <v>74</v>
      </c>
      <c r="E95" s="212" t="s">
        <v>202</v>
      </c>
      <c r="F95" s="212" t="s">
        <v>203</v>
      </c>
      <c r="G95" s="199"/>
      <c r="H95" s="199"/>
      <c r="I95" s="202"/>
      <c r="J95" s="213">
        <f>BK95</f>
        <v>0</v>
      </c>
      <c r="K95" s="199"/>
      <c r="L95" s="204"/>
      <c r="M95" s="205"/>
      <c r="N95" s="206"/>
      <c r="O95" s="206"/>
      <c r="P95" s="207">
        <f>SUM(P96:P103)</f>
        <v>0</v>
      </c>
      <c r="Q95" s="206"/>
      <c r="R95" s="207">
        <f>SUM(R96:R103)</f>
        <v>0</v>
      </c>
      <c r="S95" s="206"/>
      <c r="T95" s="208">
        <f>SUM(T96:T103)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150</v>
      </c>
      <c r="AT95" s="210" t="s">
        <v>74</v>
      </c>
      <c r="AU95" s="210" t="s">
        <v>82</v>
      </c>
      <c r="AY95" s="209" t="s">
        <v>144</v>
      </c>
      <c r="BK95" s="211">
        <f>SUM(BK96:BK103)</f>
        <v>0</v>
      </c>
    </row>
    <row r="96" s="2" customFormat="1" ht="16.5" customHeight="1">
      <c r="A96" s="39"/>
      <c r="B96" s="40"/>
      <c r="C96" s="214" t="s">
        <v>85</v>
      </c>
      <c r="D96" s="214" t="s">
        <v>146</v>
      </c>
      <c r="E96" s="215" t="s">
        <v>204</v>
      </c>
      <c r="F96" s="216" t="s">
        <v>205</v>
      </c>
      <c r="G96" s="217" t="s">
        <v>206</v>
      </c>
      <c r="H96" s="218">
        <v>1</v>
      </c>
      <c r="I96" s="219"/>
      <c r="J96" s="220">
        <f>ROUND(I96*H96,2)</f>
        <v>0</v>
      </c>
      <c r="K96" s="216" t="s">
        <v>37</v>
      </c>
      <c r="L96" s="45"/>
      <c r="M96" s="221" t="s">
        <v>37</v>
      </c>
      <c r="N96" s="222" t="s">
        <v>48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5" t="s">
        <v>200</v>
      </c>
      <c r="AT96" s="225" t="s">
        <v>146</v>
      </c>
      <c r="AU96" s="225" t="s">
        <v>85</v>
      </c>
      <c r="AY96" s="18" t="s">
        <v>144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8" t="s">
        <v>150</v>
      </c>
      <c r="BK96" s="226">
        <f>ROUND(I96*H96,2)</f>
        <v>0</v>
      </c>
      <c r="BL96" s="18" t="s">
        <v>200</v>
      </c>
      <c r="BM96" s="225" t="s">
        <v>207</v>
      </c>
    </row>
    <row r="97" s="2" customFormat="1">
      <c r="A97" s="39"/>
      <c r="B97" s="40"/>
      <c r="C97" s="41"/>
      <c r="D97" s="227" t="s">
        <v>152</v>
      </c>
      <c r="E97" s="41"/>
      <c r="F97" s="228" t="s">
        <v>208</v>
      </c>
      <c r="G97" s="41"/>
      <c r="H97" s="41"/>
      <c r="I97" s="229"/>
      <c r="J97" s="41"/>
      <c r="K97" s="41"/>
      <c r="L97" s="45"/>
      <c r="M97" s="230"/>
      <c r="N97" s="231"/>
      <c r="O97" s="86"/>
      <c r="P97" s="86"/>
      <c r="Q97" s="86"/>
      <c r="R97" s="86"/>
      <c r="S97" s="86"/>
      <c r="T97" s="87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152</v>
      </c>
      <c r="AU97" s="18" t="s">
        <v>85</v>
      </c>
    </row>
    <row r="98" s="2" customFormat="1" ht="44.25" customHeight="1">
      <c r="A98" s="39"/>
      <c r="B98" s="40"/>
      <c r="C98" s="214" t="s">
        <v>167</v>
      </c>
      <c r="D98" s="214" t="s">
        <v>146</v>
      </c>
      <c r="E98" s="215" t="s">
        <v>209</v>
      </c>
      <c r="F98" s="216" t="s">
        <v>210</v>
      </c>
      <c r="G98" s="217" t="s">
        <v>206</v>
      </c>
      <c r="H98" s="218">
        <v>1</v>
      </c>
      <c r="I98" s="219"/>
      <c r="J98" s="220">
        <f>ROUND(I98*H98,2)</f>
        <v>0</v>
      </c>
      <c r="K98" s="216" t="s">
        <v>37</v>
      </c>
      <c r="L98" s="45"/>
      <c r="M98" s="221" t="s">
        <v>37</v>
      </c>
      <c r="N98" s="222" t="s">
        <v>48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5" t="s">
        <v>200</v>
      </c>
      <c r="AT98" s="225" t="s">
        <v>146</v>
      </c>
      <c r="AU98" s="225" t="s">
        <v>85</v>
      </c>
      <c r="AY98" s="18" t="s">
        <v>144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8" t="s">
        <v>150</v>
      </c>
      <c r="BK98" s="226">
        <f>ROUND(I98*H98,2)</f>
        <v>0</v>
      </c>
      <c r="BL98" s="18" t="s">
        <v>200</v>
      </c>
      <c r="BM98" s="225" t="s">
        <v>211</v>
      </c>
    </row>
    <row r="99" s="2" customFormat="1">
      <c r="A99" s="39"/>
      <c r="B99" s="40"/>
      <c r="C99" s="41"/>
      <c r="D99" s="227" t="s">
        <v>152</v>
      </c>
      <c r="E99" s="41"/>
      <c r="F99" s="228" t="s">
        <v>210</v>
      </c>
      <c r="G99" s="41"/>
      <c r="H99" s="41"/>
      <c r="I99" s="229"/>
      <c r="J99" s="41"/>
      <c r="K99" s="41"/>
      <c r="L99" s="45"/>
      <c r="M99" s="230"/>
      <c r="N99" s="231"/>
      <c r="O99" s="86"/>
      <c r="P99" s="86"/>
      <c r="Q99" s="86"/>
      <c r="R99" s="86"/>
      <c r="S99" s="86"/>
      <c r="T99" s="87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152</v>
      </c>
      <c r="AU99" s="18" t="s">
        <v>85</v>
      </c>
    </row>
    <row r="100" s="2" customFormat="1" ht="16.5" customHeight="1">
      <c r="A100" s="39"/>
      <c r="B100" s="40"/>
      <c r="C100" s="214" t="s">
        <v>150</v>
      </c>
      <c r="D100" s="214" t="s">
        <v>146</v>
      </c>
      <c r="E100" s="215" t="s">
        <v>212</v>
      </c>
      <c r="F100" s="216" t="s">
        <v>213</v>
      </c>
      <c r="G100" s="217" t="s">
        <v>199</v>
      </c>
      <c r="H100" s="218">
        <v>1</v>
      </c>
      <c r="I100" s="219"/>
      <c r="J100" s="220">
        <f>ROUND(I100*H100,2)</f>
        <v>0</v>
      </c>
      <c r="K100" s="216" t="s">
        <v>37</v>
      </c>
      <c r="L100" s="45"/>
      <c r="M100" s="221" t="s">
        <v>37</v>
      </c>
      <c r="N100" s="222" t="s">
        <v>48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5" t="s">
        <v>200</v>
      </c>
      <c r="AT100" s="225" t="s">
        <v>146</v>
      </c>
      <c r="AU100" s="225" t="s">
        <v>85</v>
      </c>
      <c r="AY100" s="18" t="s">
        <v>144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8" t="s">
        <v>150</v>
      </c>
      <c r="BK100" s="226">
        <f>ROUND(I100*H100,2)</f>
        <v>0</v>
      </c>
      <c r="BL100" s="18" t="s">
        <v>200</v>
      </c>
      <c r="BM100" s="225" t="s">
        <v>214</v>
      </c>
    </row>
    <row r="101" s="2" customFormat="1">
      <c r="A101" s="39"/>
      <c r="B101" s="40"/>
      <c r="C101" s="41"/>
      <c r="D101" s="227" t="s">
        <v>152</v>
      </c>
      <c r="E101" s="41"/>
      <c r="F101" s="228" t="s">
        <v>213</v>
      </c>
      <c r="G101" s="41"/>
      <c r="H101" s="41"/>
      <c r="I101" s="229"/>
      <c r="J101" s="41"/>
      <c r="K101" s="41"/>
      <c r="L101" s="45"/>
      <c r="M101" s="230"/>
      <c r="N101" s="231"/>
      <c r="O101" s="86"/>
      <c r="P101" s="86"/>
      <c r="Q101" s="86"/>
      <c r="R101" s="86"/>
      <c r="S101" s="86"/>
      <c r="T101" s="87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152</v>
      </c>
      <c r="AU101" s="18" t="s">
        <v>85</v>
      </c>
    </row>
    <row r="102" s="2" customFormat="1" ht="16.5" customHeight="1">
      <c r="A102" s="39"/>
      <c r="B102" s="40"/>
      <c r="C102" s="214" t="s">
        <v>215</v>
      </c>
      <c r="D102" s="214" t="s">
        <v>146</v>
      </c>
      <c r="E102" s="215" t="s">
        <v>216</v>
      </c>
      <c r="F102" s="216" t="s">
        <v>217</v>
      </c>
      <c r="G102" s="217" t="s">
        <v>199</v>
      </c>
      <c r="H102" s="218">
        <v>1</v>
      </c>
      <c r="I102" s="219"/>
      <c r="J102" s="220">
        <f>ROUND(I102*H102,2)</f>
        <v>0</v>
      </c>
      <c r="K102" s="216" t="s">
        <v>37</v>
      </c>
      <c r="L102" s="45"/>
      <c r="M102" s="221" t="s">
        <v>37</v>
      </c>
      <c r="N102" s="222" t="s">
        <v>48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5" t="s">
        <v>150</v>
      </c>
      <c r="AT102" s="225" t="s">
        <v>146</v>
      </c>
      <c r="AU102" s="225" t="s">
        <v>85</v>
      </c>
      <c r="AY102" s="18" t="s">
        <v>144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8" t="s">
        <v>150</v>
      </c>
      <c r="BK102" s="226">
        <f>ROUND(I102*H102,2)</f>
        <v>0</v>
      </c>
      <c r="BL102" s="18" t="s">
        <v>150</v>
      </c>
      <c r="BM102" s="225" t="s">
        <v>218</v>
      </c>
    </row>
    <row r="103" s="2" customFormat="1">
      <c r="A103" s="39"/>
      <c r="B103" s="40"/>
      <c r="C103" s="41"/>
      <c r="D103" s="227" t="s">
        <v>152</v>
      </c>
      <c r="E103" s="41"/>
      <c r="F103" s="228" t="s">
        <v>217</v>
      </c>
      <c r="G103" s="41"/>
      <c r="H103" s="41"/>
      <c r="I103" s="229"/>
      <c r="J103" s="41"/>
      <c r="K103" s="41"/>
      <c r="L103" s="45"/>
      <c r="M103" s="230"/>
      <c r="N103" s="231"/>
      <c r="O103" s="86"/>
      <c r="P103" s="86"/>
      <c r="Q103" s="86"/>
      <c r="R103" s="86"/>
      <c r="S103" s="86"/>
      <c r="T103" s="87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152</v>
      </c>
      <c r="AU103" s="18" t="s">
        <v>85</v>
      </c>
    </row>
    <row r="104" s="12" customFormat="1" ht="22.8" customHeight="1">
      <c r="A104" s="12"/>
      <c r="B104" s="198"/>
      <c r="C104" s="199"/>
      <c r="D104" s="200" t="s">
        <v>74</v>
      </c>
      <c r="E104" s="212" t="s">
        <v>219</v>
      </c>
      <c r="F104" s="212" t="s">
        <v>220</v>
      </c>
      <c r="G104" s="199"/>
      <c r="H104" s="199"/>
      <c r="I104" s="202"/>
      <c r="J104" s="213">
        <f>BK104</f>
        <v>0</v>
      </c>
      <c r="K104" s="199"/>
      <c r="L104" s="204"/>
      <c r="M104" s="205"/>
      <c r="N104" s="206"/>
      <c r="O104" s="206"/>
      <c r="P104" s="207">
        <f>SUM(P105:P106)</f>
        <v>0</v>
      </c>
      <c r="Q104" s="206"/>
      <c r="R104" s="207">
        <f>SUM(R105:R106)</f>
        <v>0</v>
      </c>
      <c r="S104" s="206"/>
      <c r="T104" s="208">
        <f>SUM(T105:T106)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9" t="s">
        <v>150</v>
      </c>
      <c r="AT104" s="210" t="s">
        <v>74</v>
      </c>
      <c r="AU104" s="210" t="s">
        <v>82</v>
      </c>
      <c r="AY104" s="209" t="s">
        <v>144</v>
      </c>
      <c r="BK104" s="211">
        <f>SUM(BK105:BK106)</f>
        <v>0</v>
      </c>
    </row>
    <row r="105" s="2" customFormat="1" ht="24.15" customHeight="1">
      <c r="A105" s="39"/>
      <c r="B105" s="40"/>
      <c r="C105" s="214" t="s">
        <v>221</v>
      </c>
      <c r="D105" s="214" t="s">
        <v>146</v>
      </c>
      <c r="E105" s="215" t="s">
        <v>222</v>
      </c>
      <c r="F105" s="216" t="s">
        <v>223</v>
      </c>
      <c r="G105" s="217" t="s">
        <v>199</v>
      </c>
      <c r="H105" s="218">
        <v>1</v>
      </c>
      <c r="I105" s="219"/>
      <c r="J105" s="220">
        <f>ROUND(I105*H105,2)</f>
        <v>0</v>
      </c>
      <c r="K105" s="216" t="s">
        <v>37</v>
      </c>
      <c r="L105" s="45"/>
      <c r="M105" s="221" t="s">
        <v>37</v>
      </c>
      <c r="N105" s="222" t="s">
        <v>48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5" t="s">
        <v>200</v>
      </c>
      <c r="AT105" s="225" t="s">
        <v>146</v>
      </c>
      <c r="AU105" s="225" t="s">
        <v>85</v>
      </c>
      <c r="AY105" s="18" t="s">
        <v>144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8" t="s">
        <v>150</v>
      </c>
      <c r="BK105" s="226">
        <f>ROUND(I105*H105,2)</f>
        <v>0</v>
      </c>
      <c r="BL105" s="18" t="s">
        <v>200</v>
      </c>
      <c r="BM105" s="225" t="s">
        <v>224</v>
      </c>
    </row>
    <row r="106" s="2" customFormat="1">
      <c r="A106" s="39"/>
      <c r="B106" s="40"/>
      <c r="C106" s="41"/>
      <c r="D106" s="227" t="s">
        <v>152</v>
      </c>
      <c r="E106" s="41"/>
      <c r="F106" s="228" t="s">
        <v>223</v>
      </c>
      <c r="G106" s="41"/>
      <c r="H106" s="41"/>
      <c r="I106" s="229"/>
      <c r="J106" s="41"/>
      <c r="K106" s="41"/>
      <c r="L106" s="45"/>
      <c r="M106" s="230"/>
      <c r="N106" s="231"/>
      <c r="O106" s="86"/>
      <c r="P106" s="86"/>
      <c r="Q106" s="86"/>
      <c r="R106" s="86"/>
      <c r="S106" s="86"/>
      <c r="T106" s="87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152</v>
      </c>
      <c r="AU106" s="18" t="s">
        <v>85</v>
      </c>
    </row>
    <row r="107" s="12" customFormat="1" ht="22.8" customHeight="1">
      <c r="A107" s="12"/>
      <c r="B107" s="198"/>
      <c r="C107" s="199"/>
      <c r="D107" s="200" t="s">
        <v>74</v>
      </c>
      <c r="E107" s="212" t="s">
        <v>225</v>
      </c>
      <c r="F107" s="212" t="s">
        <v>226</v>
      </c>
      <c r="G107" s="199"/>
      <c r="H107" s="199"/>
      <c r="I107" s="202"/>
      <c r="J107" s="213">
        <f>BK107</f>
        <v>0</v>
      </c>
      <c r="K107" s="199"/>
      <c r="L107" s="204"/>
      <c r="M107" s="205"/>
      <c r="N107" s="206"/>
      <c r="O107" s="206"/>
      <c r="P107" s="207">
        <f>SUM(P108:P109)</f>
        <v>0</v>
      </c>
      <c r="Q107" s="206"/>
      <c r="R107" s="207">
        <f>SUM(R108:R109)</f>
        <v>0</v>
      </c>
      <c r="S107" s="206"/>
      <c r="T107" s="208">
        <f>SUM(T108:T109)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9" t="s">
        <v>150</v>
      </c>
      <c r="AT107" s="210" t="s">
        <v>74</v>
      </c>
      <c r="AU107" s="210" t="s">
        <v>82</v>
      </c>
      <c r="AY107" s="209" t="s">
        <v>144</v>
      </c>
      <c r="BK107" s="211">
        <f>SUM(BK108:BK109)</f>
        <v>0</v>
      </c>
    </row>
    <row r="108" s="2" customFormat="1" ht="24.15" customHeight="1">
      <c r="A108" s="39"/>
      <c r="B108" s="40"/>
      <c r="C108" s="214" t="s">
        <v>227</v>
      </c>
      <c r="D108" s="214" t="s">
        <v>146</v>
      </c>
      <c r="E108" s="215" t="s">
        <v>228</v>
      </c>
      <c r="F108" s="216" t="s">
        <v>229</v>
      </c>
      <c r="G108" s="217" t="s">
        <v>199</v>
      </c>
      <c r="H108" s="218">
        <v>1</v>
      </c>
      <c r="I108" s="219"/>
      <c r="J108" s="220">
        <f>ROUND(I108*H108,2)</f>
        <v>0</v>
      </c>
      <c r="K108" s="216" t="s">
        <v>37</v>
      </c>
      <c r="L108" s="45"/>
      <c r="M108" s="221" t="s">
        <v>37</v>
      </c>
      <c r="N108" s="222" t="s">
        <v>48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5" t="s">
        <v>230</v>
      </c>
      <c r="AT108" s="225" t="s">
        <v>146</v>
      </c>
      <c r="AU108" s="225" t="s">
        <v>85</v>
      </c>
      <c r="AY108" s="18" t="s">
        <v>144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8" t="s">
        <v>150</v>
      </c>
      <c r="BK108" s="226">
        <f>ROUND(I108*H108,2)</f>
        <v>0</v>
      </c>
      <c r="BL108" s="18" t="s">
        <v>230</v>
      </c>
      <c r="BM108" s="225" t="s">
        <v>231</v>
      </c>
    </row>
    <row r="109" s="2" customFormat="1">
      <c r="A109" s="39"/>
      <c r="B109" s="40"/>
      <c r="C109" s="41"/>
      <c r="D109" s="227" t="s">
        <v>152</v>
      </c>
      <c r="E109" s="41"/>
      <c r="F109" s="228" t="s">
        <v>229</v>
      </c>
      <c r="G109" s="41"/>
      <c r="H109" s="41"/>
      <c r="I109" s="229"/>
      <c r="J109" s="41"/>
      <c r="K109" s="41"/>
      <c r="L109" s="45"/>
      <c r="M109" s="257"/>
      <c r="N109" s="258"/>
      <c r="O109" s="259"/>
      <c r="P109" s="259"/>
      <c r="Q109" s="259"/>
      <c r="R109" s="259"/>
      <c r="S109" s="259"/>
      <c r="T109" s="260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152</v>
      </c>
      <c r="AU109" s="18" t="s">
        <v>85</v>
      </c>
    </row>
    <row r="110" s="2" customFormat="1" ht="6.96" customHeight="1">
      <c r="A110" s="39"/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45"/>
      <c r="M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</sheetData>
  <sheetProtection sheet="1" autoFilter="0" formatColumns="0" formatRows="0" objects="1" scenarios="1" spinCount="100000" saltValue="0DpQIIMXm67tv1nNu48OjvyqlD+n8rlJ5l2Hs3+Qhv+LYHL6xM86W5FlOFrECOMtZz0mcDwBKIzhfBHSFUB9WQ==" hashValue="BMR+RdLEp3RZxS1NZrYExZ3bV/qEAgVUiREkBY/UI77rU4SBfmSiz8ayAC3m5li+VqTCEtc11iugGG1U6ozSjw==" algorithmName="SHA-512" password="CC35"/>
  <autoFilter ref="C89:K1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85</v>
      </c>
    </row>
    <row r="4" s="1" customFormat="1" ht="24.96" customHeight="1">
      <c r="B4" s="21"/>
      <c r="D4" s="142" t="s">
        <v>117</v>
      </c>
      <c r="L4" s="21"/>
      <c r="M4" s="143" t="s">
        <v>10</v>
      </c>
      <c r="AT4" s="18" t="s">
        <v>35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Labe, Čelákovice – Klavary, odstranění nánosů z plavebních kanálů</v>
      </c>
      <c r="F7" s="144"/>
      <c r="G7" s="144"/>
      <c r="H7" s="144"/>
      <c r="L7" s="21"/>
    </row>
    <row r="8" s="1" customFormat="1" ht="12" customHeight="1">
      <c r="B8" s="21"/>
      <c r="D8" s="144" t="s">
        <v>118</v>
      </c>
      <c r="L8" s="21"/>
    </row>
    <row r="9" s="2" customFormat="1" ht="16.5" customHeight="1">
      <c r="A9" s="39"/>
      <c r="B9" s="45"/>
      <c r="C9" s="39"/>
      <c r="D9" s="39"/>
      <c r="E9" s="145" t="s">
        <v>232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120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233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5" t="s">
        <v>84</v>
      </c>
      <c r="G13" s="39"/>
      <c r="H13" s="39"/>
      <c r="I13" s="144" t="s">
        <v>20</v>
      </c>
      <c r="J13" s="135" t="s">
        <v>37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22</v>
      </c>
      <c r="E14" s="39"/>
      <c r="F14" s="135" t="s">
        <v>23</v>
      </c>
      <c r="G14" s="39"/>
      <c r="H14" s="39"/>
      <c r="I14" s="144" t="s">
        <v>24</v>
      </c>
      <c r="J14" s="148" t="str">
        <f>'Rekapitulace stavby'!AN8</f>
        <v>18.11.2025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26</v>
      </c>
      <c r="E16" s="39"/>
      <c r="F16" s="39"/>
      <c r="G16" s="39"/>
      <c r="H16" s="39"/>
      <c r="I16" s="144" t="s">
        <v>27</v>
      </c>
      <c r="J16" s="135" t="s">
        <v>28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5" t="s">
        <v>29</v>
      </c>
      <c r="F17" s="39"/>
      <c r="G17" s="39"/>
      <c r="H17" s="39"/>
      <c r="I17" s="144" t="s">
        <v>30</v>
      </c>
      <c r="J17" s="135" t="s">
        <v>31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32</v>
      </c>
      <c r="E19" s="39"/>
      <c r="F19" s="39"/>
      <c r="G19" s="39"/>
      <c r="H19" s="39"/>
      <c r="I19" s="144" t="s">
        <v>27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5"/>
      <c r="G20" s="135"/>
      <c r="H20" s="135"/>
      <c r="I20" s="144" t="s">
        <v>30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34</v>
      </c>
      <c r="E22" s="39"/>
      <c r="F22" s="39"/>
      <c r="G22" s="39"/>
      <c r="H22" s="39"/>
      <c r="I22" s="144" t="s">
        <v>27</v>
      </c>
      <c r="J22" s="135" t="s">
        <v>28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5" t="s">
        <v>29</v>
      </c>
      <c r="F23" s="39"/>
      <c r="G23" s="39"/>
      <c r="H23" s="39"/>
      <c r="I23" s="144" t="s">
        <v>30</v>
      </c>
      <c r="J23" s="135" t="s">
        <v>31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36</v>
      </c>
      <c r="E25" s="39"/>
      <c r="F25" s="39"/>
      <c r="G25" s="39"/>
      <c r="H25" s="39"/>
      <c r="I25" s="144" t="s">
        <v>27</v>
      </c>
      <c r="J25" s="135" t="s">
        <v>37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5" t="s">
        <v>38</v>
      </c>
      <c r="F26" s="39"/>
      <c r="G26" s="39"/>
      <c r="H26" s="39"/>
      <c r="I26" s="144" t="s">
        <v>30</v>
      </c>
      <c r="J26" s="135" t="s">
        <v>37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39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9"/>
      <c r="B29" s="150"/>
      <c r="C29" s="149"/>
      <c r="D29" s="149"/>
      <c r="E29" s="151" t="s">
        <v>40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41</v>
      </c>
      <c r="E32" s="39"/>
      <c r="F32" s="39"/>
      <c r="G32" s="39"/>
      <c r="H32" s="39"/>
      <c r="I32" s="39"/>
      <c r="J32" s="155">
        <f>ROUND(J88,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43</v>
      </c>
      <c r="G34" s="39"/>
      <c r="H34" s="39"/>
      <c r="I34" s="156" t="s">
        <v>42</v>
      </c>
      <c r="J34" s="156" t="s">
        <v>44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57" t="s">
        <v>45</v>
      </c>
      <c r="E35" s="144" t="s">
        <v>46</v>
      </c>
      <c r="F35" s="158">
        <f>ROUND((SUM(BE88:BE114)),  2)</f>
        <v>0</v>
      </c>
      <c r="G35" s="39"/>
      <c r="H35" s="39"/>
      <c r="I35" s="159">
        <v>0.20999999999999999</v>
      </c>
      <c r="J35" s="158">
        <f>ROUND(((SUM(BE88:BE114))*I35),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4" t="s">
        <v>47</v>
      </c>
      <c r="F36" s="158">
        <f>ROUND((SUM(BF88:BF114)),  2)</f>
        <v>0</v>
      </c>
      <c r="G36" s="39"/>
      <c r="H36" s="39"/>
      <c r="I36" s="159">
        <v>0.14999999999999999</v>
      </c>
      <c r="J36" s="158">
        <f>ROUND(((SUM(BF88:BF114))*I36),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44" t="s">
        <v>45</v>
      </c>
      <c r="E37" s="144" t="s">
        <v>48</v>
      </c>
      <c r="F37" s="158">
        <f>ROUND((SUM(BG88:BG114)),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49</v>
      </c>
      <c r="F38" s="158">
        <f>ROUND((SUM(BH88:BH114)),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50</v>
      </c>
      <c r="F39" s="158">
        <f>ROUND((SUM(BI88:BI114)),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122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Labe, Čelákovice – Klavary, odstranění nánosů z plavebních kanálů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232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120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1" t="str">
        <f>E11</f>
        <v>SO 02.1 - Lysá nad Labem - DPK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22</v>
      </c>
      <c r="D56" s="41"/>
      <c r="E56" s="41"/>
      <c r="F56" s="28" t="str">
        <f>F14</f>
        <v>Labe</v>
      </c>
      <c r="G56" s="41"/>
      <c r="H56" s="41"/>
      <c r="I56" s="33" t="s">
        <v>24</v>
      </c>
      <c r="J56" s="74" t="str">
        <f>IF(J14="","",J14)</f>
        <v>18.11.2025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26</v>
      </c>
      <c r="D58" s="41"/>
      <c r="E58" s="41"/>
      <c r="F58" s="28" t="str">
        <f>E17</f>
        <v>Povodí Labe, státní podnik</v>
      </c>
      <c r="G58" s="41"/>
      <c r="H58" s="41"/>
      <c r="I58" s="33" t="s">
        <v>34</v>
      </c>
      <c r="J58" s="37" t="str">
        <f>E23</f>
        <v>Povodí Labe, státní podnik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32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>Ing. Eva Morkesová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123</v>
      </c>
      <c r="D61" s="173"/>
      <c r="E61" s="173"/>
      <c r="F61" s="173"/>
      <c r="G61" s="173"/>
      <c r="H61" s="173"/>
      <c r="I61" s="173"/>
      <c r="J61" s="174" t="s">
        <v>124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73</v>
      </c>
      <c r="D63" s="41"/>
      <c r="E63" s="41"/>
      <c r="F63" s="41"/>
      <c r="G63" s="41"/>
      <c r="H63" s="41"/>
      <c r="I63" s="41"/>
      <c r="J63" s="104">
        <f>J88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125</v>
      </c>
    </row>
    <row r="64" s="9" customFormat="1" ht="24.96" customHeight="1">
      <c r="A64" s="9"/>
      <c r="B64" s="176"/>
      <c r="C64" s="177"/>
      <c r="D64" s="178" t="s">
        <v>126</v>
      </c>
      <c r="E64" s="179"/>
      <c r="F64" s="179"/>
      <c r="G64" s="179"/>
      <c r="H64" s="179"/>
      <c r="I64" s="179"/>
      <c r="J64" s="180">
        <f>J89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127</v>
      </c>
      <c r="E65" s="184"/>
      <c r="F65" s="184"/>
      <c r="G65" s="184"/>
      <c r="H65" s="184"/>
      <c r="I65" s="184"/>
      <c r="J65" s="185">
        <f>J90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6"/>
      <c r="C66" s="177"/>
      <c r="D66" s="178" t="s">
        <v>128</v>
      </c>
      <c r="E66" s="179"/>
      <c r="F66" s="179"/>
      <c r="G66" s="179"/>
      <c r="H66" s="179"/>
      <c r="I66" s="179"/>
      <c r="J66" s="180">
        <f>J110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6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129</v>
      </c>
      <c r="D73" s="41"/>
      <c r="E73" s="41"/>
      <c r="F73" s="41"/>
      <c r="G73" s="41"/>
      <c r="H73" s="41"/>
      <c r="I73" s="41"/>
      <c r="J73" s="41"/>
      <c r="K73" s="41"/>
      <c r="L73" s="14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1" t="str">
        <f>E7</f>
        <v>Labe, Čelákovice – Klavary, odstranění nánosů z plavebních kanálů</v>
      </c>
      <c r="F76" s="33"/>
      <c r="G76" s="33"/>
      <c r="H76" s="33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2"/>
      <c r="C77" s="33" t="s">
        <v>118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39"/>
      <c r="B78" s="40"/>
      <c r="C78" s="41"/>
      <c r="D78" s="41"/>
      <c r="E78" s="171" t="s">
        <v>232</v>
      </c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120</v>
      </c>
      <c r="D79" s="41"/>
      <c r="E79" s="41"/>
      <c r="F79" s="41"/>
      <c r="G79" s="41"/>
      <c r="H79" s="41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1" t="str">
        <f>E11</f>
        <v>SO 02.1 - Lysá nad Labem - DPK</v>
      </c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22</v>
      </c>
      <c r="D82" s="41"/>
      <c r="E82" s="41"/>
      <c r="F82" s="28" t="str">
        <f>F14</f>
        <v>Labe</v>
      </c>
      <c r="G82" s="41"/>
      <c r="H82" s="41"/>
      <c r="I82" s="33" t="s">
        <v>24</v>
      </c>
      <c r="J82" s="74" t="str">
        <f>IF(J14="","",J14)</f>
        <v>18.11.2025</v>
      </c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5.65" customHeight="1">
      <c r="A84" s="39"/>
      <c r="B84" s="40"/>
      <c r="C84" s="33" t="s">
        <v>26</v>
      </c>
      <c r="D84" s="41"/>
      <c r="E84" s="41"/>
      <c r="F84" s="28" t="str">
        <f>E17</f>
        <v>Povodí Labe, státní podnik</v>
      </c>
      <c r="G84" s="41"/>
      <c r="H84" s="41"/>
      <c r="I84" s="33" t="s">
        <v>34</v>
      </c>
      <c r="J84" s="37" t="str">
        <f>E23</f>
        <v>Povodí Labe, státní podnik</v>
      </c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32</v>
      </c>
      <c r="D85" s="41"/>
      <c r="E85" s="41"/>
      <c r="F85" s="28" t="str">
        <f>IF(E20="","",E20)</f>
        <v>Vyplň údaj</v>
      </c>
      <c r="G85" s="41"/>
      <c r="H85" s="41"/>
      <c r="I85" s="33" t="s">
        <v>36</v>
      </c>
      <c r="J85" s="37" t="str">
        <f>E26</f>
        <v>Ing. Eva Morkesová</v>
      </c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7"/>
      <c r="B87" s="188"/>
      <c r="C87" s="189" t="s">
        <v>130</v>
      </c>
      <c r="D87" s="190" t="s">
        <v>60</v>
      </c>
      <c r="E87" s="190" t="s">
        <v>56</v>
      </c>
      <c r="F87" s="190" t="s">
        <v>57</v>
      </c>
      <c r="G87" s="190" t="s">
        <v>131</v>
      </c>
      <c r="H87" s="190" t="s">
        <v>132</v>
      </c>
      <c r="I87" s="190" t="s">
        <v>133</v>
      </c>
      <c r="J87" s="190" t="s">
        <v>124</v>
      </c>
      <c r="K87" s="191" t="s">
        <v>134</v>
      </c>
      <c r="L87" s="192"/>
      <c r="M87" s="94" t="s">
        <v>37</v>
      </c>
      <c r="N87" s="95" t="s">
        <v>45</v>
      </c>
      <c r="O87" s="95" t="s">
        <v>135</v>
      </c>
      <c r="P87" s="95" t="s">
        <v>136</v>
      </c>
      <c r="Q87" s="95" t="s">
        <v>137</v>
      </c>
      <c r="R87" s="95" t="s">
        <v>138</v>
      </c>
      <c r="S87" s="95" t="s">
        <v>139</v>
      </c>
      <c r="T87" s="96" t="s">
        <v>140</v>
      </c>
      <c r="U87" s="187"/>
      <c r="V87" s="187"/>
      <c r="W87" s="187"/>
      <c r="X87" s="187"/>
      <c r="Y87" s="187"/>
      <c r="Z87" s="187"/>
      <c r="AA87" s="187"/>
      <c r="AB87" s="187"/>
      <c r="AC87" s="187"/>
      <c r="AD87" s="187"/>
      <c r="AE87" s="187"/>
    </row>
    <row r="88" s="2" customFormat="1" ht="22.8" customHeight="1">
      <c r="A88" s="39"/>
      <c r="B88" s="40"/>
      <c r="C88" s="101" t="s">
        <v>141</v>
      </c>
      <c r="D88" s="41"/>
      <c r="E88" s="41"/>
      <c r="F88" s="41"/>
      <c r="G88" s="41"/>
      <c r="H88" s="41"/>
      <c r="I88" s="41"/>
      <c r="J88" s="193">
        <f>BK88</f>
        <v>0</v>
      </c>
      <c r="K88" s="41"/>
      <c r="L88" s="45"/>
      <c r="M88" s="97"/>
      <c r="N88" s="194"/>
      <c r="O88" s="98"/>
      <c r="P88" s="195">
        <f>P89+P110</f>
        <v>0</v>
      </c>
      <c r="Q88" s="98"/>
      <c r="R88" s="195">
        <f>R89+R110</f>
        <v>0.20050000000000001</v>
      </c>
      <c r="S88" s="98"/>
      <c r="T88" s="196">
        <f>T89+T110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74</v>
      </c>
      <c r="AU88" s="18" t="s">
        <v>125</v>
      </c>
      <c r="BK88" s="197">
        <f>BK89+BK110</f>
        <v>0</v>
      </c>
    </row>
    <row r="89" s="12" customFormat="1" ht="25.92" customHeight="1">
      <c r="A89" s="12"/>
      <c r="B89" s="198"/>
      <c r="C89" s="199"/>
      <c r="D89" s="200" t="s">
        <v>74</v>
      </c>
      <c r="E89" s="201" t="s">
        <v>142</v>
      </c>
      <c r="F89" s="201" t="s">
        <v>143</v>
      </c>
      <c r="G89" s="199"/>
      <c r="H89" s="199"/>
      <c r="I89" s="202"/>
      <c r="J89" s="203">
        <f>BK89</f>
        <v>0</v>
      </c>
      <c r="K89" s="199"/>
      <c r="L89" s="204"/>
      <c r="M89" s="205"/>
      <c r="N89" s="206"/>
      <c r="O89" s="206"/>
      <c r="P89" s="207">
        <f>P90</f>
        <v>0</v>
      </c>
      <c r="Q89" s="206"/>
      <c r="R89" s="207">
        <f>R90</f>
        <v>0.20050000000000001</v>
      </c>
      <c r="S89" s="206"/>
      <c r="T89" s="208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82</v>
      </c>
      <c r="AT89" s="210" t="s">
        <v>74</v>
      </c>
      <c r="AU89" s="210" t="s">
        <v>75</v>
      </c>
      <c r="AY89" s="209" t="s">
        <v>144</v>
      </c>
      <c r="BK89" s="211">
        <f>BK90</f>
        <v>0</v>
      </c>
    </row>
    <row r="90" s="12" customFormat="1" ht="22.8" customHeight="1">
      <c r="A90" s="12"/>
      <c r="B90" s="198"/>
      <c r="C90" s="199"/>
      <c r="D90" s="200" t="s">
        <v>74</v>
      </c>
      <c r="E90" s="212" t="s">
        <v>82</v>
      </c>
      <c r="F90" s="212" t="s">
        <v>145</v>
      </c>
      <c r="G90" s="199"/>
      <c r="H90" s="199"/>
      <c r="I90" s="202"/>
      <c r="J90" s="213">
        <f>BK90</f>
        <v>0</v>
      </c>
      <c r="K90" s="199"/>
      <c r="L90" s="204"/>
      <c r="M90" s="205"/>
      <c r="N90" s="206"/>
      <c r="O90" s="206"/>
      <c r="P90" s="207">
        <f>SUM(P91:P109)</f>
        <v>0</v>
      </c>
      <c r="Q90" s="206"/>
      <c r="R90" s="207">
        <f>SUM(R91:R109)</f>
        <v>0.20050000000000001</v>
      </c>
      <c r="S90" s="206"/>
      <c r="T90" s="208">
        <f>SUM(T91:T109)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82</v>
      </c>
      <c r="AT90" s="210" t="s">
        <v>74</v>
      </c>
      <c r="AU90" s="210" t="s">
        <v>82</v>
      </c>
      <c r="AY90" s="209" t="s">
        <v>144</v>
      </c>
      <c r="BK90" s="211">
        <f>SUM(BK91:BK109)</f>
        <v>0</v>
      </c>
    </row>
    <row r="91" s="2" customFormat="1" ht="37.8" customHeight="1">
      <c r="A91" s="39"/>
      <c r="B91" s="40"/>
      <c r="C91" s="214" t="s">
        <v>82</v>
      </c>
      <c r="D91" s="214" t="s">
        <v>146</v>
      </c>
      <c r="E91" s="215" t="s">
        <v>234</v>
      </c>
      <c r="F91" s="216" t="s">
        <v>235</v>
      </c>
      <c r="G91" s="217" t="s">
        <v>149</v>
      </c>
      <c r="H91" s="218">
        <v>1100</v>
      </c>
      <c r="I91" s="219"/>
      <c r="J91" s="220">
        <f>ROUND(I91*H91,2)</f>
        <v>0</v>
      </c>
      <c r="K91" s="216" t="s">
        <v>37</v>
      </c>
      <c r="L91" s="45"/>
      <c r="M91" s="221" t="s">
        <v>37</v>
      </c>
      <c r="N91" s="222" t="s">
        <v>48</v>
      </c>
      <c r="O91" s="86"/>
      <c r="P91" s="223">
        <f>O91*H91</f>
        <v>0</v>
      </c>
      <c r="Q91" s="223">
        <v>0.00016000000000000001</v>
      </c>
      <c r="R91" s="223">
        <f>Q91*H91</f>
        <v>0.17600000000000002</v>
      </c>
      <c r="S91" s="223">
        <v>0</v>
      </c>
      <c r="T91" s="224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5" t="s">
        <v>150</v>
      </c>
      <c r="AT91" s="225" t="s">
        <v>146</v>
      </c>
      <c r="AU91" s="225" t="s">
        <v>85</v>
      </c>
      <c r="AY91" s="18" t="s">
        <v>144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8" t="s">
        <v>150</v>
      </c>
      <c r="BK91" s="226">
        <f>ROUND(I91*H91,2)</f>
        <v>0</v>
      </c>
      <c r="BL91" s="18" t="s">
        <v>150</v>
      </c>
      <c r="BM91" s="225" t="s">
        <v>236</v>
      </c>
    </row>
    <row r="92" s="2" customFormat="1">
      <c r="A92" s="39"/>
      <c r="B92" s="40"/>
      <c r="C92" s="41"/>
      <c r="D92" s="227" t="s">
        <v>152</v>
      </c>
      <c r="E92" s="41"/>
      <c r="F92" s="228" t="s">
        <v>237</v>
      </c>
      <c r="G92" s="41"/>
      <c r="H92" s="41"/>
      <c r="I92" s="229"/>
      <c r="J92" s="41"/>
      <c r="K92" s="41"/>
      <c r="L92" s="45"/>
      <c r="M92" s="230"/>
      <c r="N92" s="231"/>
      <c r="O92" s="86"/>
      <c r="P92" s="86"/>
      <c r="Q92" s="86"/>
      <c r="R92" s="86"/>
      <c r="S92" s="86"/>
      <c r="T92" s="87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152</v>
      </c>
      <c r="AU92" s="18" t="s">
        <v>85</v>
      </c>
    </row>
    <row r="93" s="13" customFormat="1">
      <c r="A93" s="13"/>
      <c r="B93" s="233"/>
      <c r="C93" s="234"/>
      <c r="D93" s="227" t="s">
        <v>156</v>
      </c>
      <c r="E93" s="235" t="s">
        <v>37</v>
      </c>
      <c r="F93" s="236" t="s">
        <v>238</v>
      </c>
      <c r="G93" s="234"/>
      <c r="H93" s="235" t="s">
        <v>37</v>
      </c>
      <c r="I93" s="237"/>
      <c r="J93" s="234"/>
      <c r="K93" s="234"/>
      <c r="L93" s="238"/>
      <c r="M93" s="239"/>
      <c r="N93" s="240"/>
      <c r="O93" s="240"/>
      <c r="P93" s="240"/>
      <c r="Q93" s="240"/>
      <c r="R93" s="240"/>
      <c r="S93" s="240"/>
      <c r="T93" s="24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2" t="s">
        <v>156</v>
      </c>
      <c r="AU93" s="242" t="s">
        <v>85</v>
      </c>
      <c r="AV93" s="13" t="s">
        <v>82</v>
      </c>
      <c r="AW93" s="13" t="s">
        <v>35</v>
      </c>
      <c r="AX93" s="13" t="s">
        <v>75</v>
      </c>
      <c r="AY93" s="242" t="s">
        <v>144</v>
      </c>
    </row>
    <row r="94" s="14" customFormat="1">
      <c r="A94" s="14"/>
      <c r="B94" s="243"/>
      <c r="C94" s="244"/>
      <c r="D94" s="227" t="s">
        <v>156</v>
      </c>
      <c r="E94" s="245" t="s">
        <v>37</v>
      </c>
      <c r="F94" s="246" t="s">
        <v>239</v>
      </c>
      <c r="G94" s="244"/>
      <c r="H94" s="247">
        <v>1100</v>
      </c>
      <c r="I94" s="248"/>
      <c r="J94" s="244"/>
      <c r="K94" s="244"/>
      <c r="L94" s="249"/>
      <c r="M94" s="250"/>
      <c r="N94" s="251"/>
      <c r="O94" s="251"/>
      <c r="P94" s="251"/>
      <c r="Q94" s="251"/>
      <c r="R94" s="251"/>
      <c r="S94" s="251"/>
      <c r="T94" s="252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3" t="s">
        <v>156</v>
      </c>
      <c r="AU94" s="253" t="s">
        <v>85</v>
      </c>
      <c r="AV94" s="14" t="s">
        <v>85</v>
      </c>
      <c r="AW94" s="14" t="s">
        <v>35</v>
      </c>
      <c r="AX94" s="14" t="s">
        <v>82</v>
      </c>
      <c r="AY94" s="253" t="s">
        <v>144</v>
      </c>
    </row>
    <row r="95" s="2" customFormat="1" ht="16.5" customHeight="1">
      <c r="A95" s="39"/>
      <c r="B95" s="40"/>
      <c r="C95" s="214" t="s">
        <v>85</v>
      </c>
      <c r="D95" s="214" t="s">
        <v>146</v>
      </c>
      <c r="E95" s="215" t="s">
        <v>147</v>
      </c>
      <c r="F95" s="216" t="s">
        <v>148</v>
      </c>
      <c r="G95" s="217" t="s">
        <v>149</v>
      </c>
      <c r="H95" s="218">
        <v>350</v>
      </c>
      <c r="I95" s="219"/>
      <c r="J95" s="220">
        <f>ROUND(I95*H95,2)</f>
        <v>0</v>
      </c>
      <c r="K95" s="216" t="s">
        <v>37</v>
      </c>
      <c r="L95" s="45"/>
      <c r="M95" s="221" t="s">
        <v>37</v>
      </c>
      <c r="N95" s="222" t="s">
        <v>48</v>
      </c>
      <c r="O95" s="86"/>
      <c r="P95" s="223">
        <f>O95*H95</f>
        <v>0</v>
      </c>
      <c r="Q95" s="223">
        <v>6.9999999999999994E-05</v>
      </c>
      <c r="R95" s="223">
        <f>Q95*H95</f>
        <v>0.024499999999999997</v>
      </c>
      <c r="S95" s="223">
        <v>0</v>
      </c>
      <c r="T95" s="224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5" t="s">
        <v>150</v>
      </c>
      <c r="AT95" s="225" t="s">
        <v>146</v>
      </c>
      <c r="AU95" s="225" t="s">
        <v>85</v>
      </c>
      <c r="AY95" s="18" t="s">
        <v>144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8" t="s">
        <v>150</v>
      </c>
      <c r="BK95" s="226">
        <f>ROUND(I95*H95,2)</f>
        <v>0</v>
      </c>
      <c r="BL95" s="18" t="s">
        <v>150</v>
      </c>
      <c r="BM95" s="225" t="s">
        <v>240</v>
      </c>
    </row>
    <row r="96" s="2" customFormat="1">
      <c r="A96" s="39"/>
      <c r="B96" s="40"/>
      <c r="C96" s="41"/>
      <c r="D96" s="227" t="s">
        <v>152</v>
      </c>
      <c r="E96" s="41"/>
      <c r="F96" s="228" t="s">
        <v>153</v>
      </c>
      <c r="G96" s="41"/>
      <c r="H96" s="41"/>
      <c r="I96" s="229"/>
      <c r="J96" s="41"/>
      <c r="K96" s="41"/>
      <c r="L96" s="45"/>
      <c r="M96" s="230"/>
      <c r="N96" s="231"/>
      <c r="O96" s="86"/>
      <c r="P96" s="86"/>
      <c r="Q96" s="86"/>
      <c r="R96" s="86"/>
      <c r="S96" s="86"/>
      <c r="T96" s="87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152</v>
      </c>
      <c r="AU96" s="18" t="s">
        <v>85</v>
      </c>
    </row>
    <row r="97" s="2" customFormat="1">
      <c r="A97" s="39"/>
      <c r="B97" s="40"/>
      <c r="C97" s="41"/>
      <c r="D97" s="227" t="s">
        <v>154</v>
      </c>
      <c r="E97" s="41"/>
      <c r="F97" s="232" t="s">
        <v>155</v>
      </c>
      <c r="G97" s="41"/>
      <c r="H97" s="41"/>
      <c r="I97" s="229"/>
      <c r="J97" s="41"/>
      <c r="K97" s="41"/>
      <c r="L97" s="45"/>
      <c r="M97" s="230"/>
      <c r="N97" s="231"/>
      <c r="O97" s="86"/>
      <c r="P97" s="86"/>
      <c r="Q97" s="86"/>
      <c r="R97" s="86"/>
      <c r="S97" s="86"/>
      <c r="T97" s="87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154</v>
      </c>
      <c r="AU97" s="18" t="s">
        <v>85</v>
      </c>
    </row>
    <row r="98" s="13" customFormat="1">
      <c r="A98" s="13"/>
      <c r="B98" s="233"/>
      <c r="C98" s="234"/>
      <c r="D98" s="227" t="s">
        <v>156</v>
      </c>
      <c r="E98" s="235" t="s">
        <v>37</v>
      </c>
      <c r="F98" s="236" t="s">
        <v>157</v>
      </c>
      <c r="G98" s="234"/>
      <c r="H98" s="235" t="s">
        <v>37</v>
      </c>
      <c r="I98" s="237"/>
      <c r="J98" s="234"/>
      <c r="K98" s="234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156</v>
      </c>
      <c r="AU98" s="242" t="s">
        <v>85</v>
      </c>
      <c r="AV98" s="13" t="s">
        <v>82</v>
      </c>
      <c r="AW98" s="13" t="s">
        <v>35</v>
      </c>
      <c r="AX98" s="13" t="s">
        <v>75</v>
      </c>
      <c r="AY98" s="242" t="s">
        <v>144</v>
      </c>
    </row>
    <row r="99" s="13" customFormat="1">
      <c r="A99" s="13"/>
      <c r="B99" s="233"/>
      <c r="C99" s="234"/>
      <c r="D99" s="227" t="s">
        <v>156</v>
      </c>
      <c r="E99" s="235" t="s">
        <v>37</v>
      </c>
      <c r="F99" s="236" t="s">
        <v>158</v>
      </c>
      <c r="G99" s="234"/>
      <c r="H99" s="235" t="s">
        <v>37</v>
      </c>
      <c r="I99" s="237"/>
      <c r="J99" s="234"/>
      <c r="K99" s="234"/>
      <c r="L99" s="238"/>
      <c r="M99" s="239"/>
      <c r="N99" s="240"/>
      <c r="O99" s="240"/>
      <c r="P99" s="240"/>
      <c r="Q99" s="240"/>
      <c r="R99" s="240"/>
      <c r="S99" s="240"/>
      <c r="T99" s="24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2" t="s">
        <v>156</v>
      </c>
      <c r="AU99" s="242" t="s">
        <v>85</v>
      </c>
      <c r="AV99" s="13" t="s">
        <v>82</v>
      </c>
      <c r="AW99" s="13" t="s">
        <v>35</v>
      </c>
      <c r="AX99" s="13" t="s">
        <v>75</v>
      </c>
      <c r="AY99" s="242" t="s">
        <v>144</v>
      </c>
    </row>
    <row r="100" s="14" customFormat="1">
      <c r="A100" s="14"/>
      <c r="B100" s="243"/>
      <c r="C100" s="244"/>
      <c r="D100" s="227" t="s">
        <v>156</v>
      </c>
      <c r="E100" s="245" t="s">
        <v>37</v>
      </c>
      <c r="F100" s="246" t="s">
        <v>241</v>
      </c>
      <c r="G100" s="244"/>
      <c r="H100" s="247">
        <v>350</v>
      </c>
      <c r="I100" s="248"/>
      <c r="J100" s="244"/>
      <c r="K100" s="244"/>
      <c r="L100" s="249"/>
      <c r="M100" s="250"/>
      <c r="N100" s="251"/>
      <c r="O100" s="251"/>
      <c r="P100" s="251"/>
      <c r="Q100" s="251"/>
      <c r="R100" s="251"/>
      <c r="S100" s="251"/>
      <c r="T100" s="252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3" t="s">
        <v>156</v>
      </c>
      <c r="AU100" s="253" t="s">
        <v>85</v>
      </c>
      <c r="AV100" s="14" t="s">
        <v>85</v>
      </c>
      <c r="AW100" s="14" t="s">
        <v>35</v>
      </c>
      <c r="AX100" s="14" t="s">
        <v>82</v>
      </c>
      <c r="AY100" s="253" t="s">
        <v>144</v>
      </c>
    </row>
    <row r="101" s="2" customFormat="1" ht="16.5" customHeight="1">
      <c r="A101" s="39"/>
      <c r="B101" s="40"/>
      <c r="C101" s="214" t="s">
        <v>167</v>
      </c>
      <c r="D101" s="214" t="s">
        <v>146</v>
      </c>
      <c r="E101" s="215" t="s">
        <v>160</v>
      </c>
      <c r="F101" s="216" t="s">
        <v>161</v>
      </c>
      <c r="G101" s="217" t="s">
        <v>149</v>
      </c>
      <c r="H101" s="218">
        <v>350</v>
      </c>
      <c r="I101" s="219"/>
      <c r="J101" s="220">
        <f>ROUND(I101*H101,2)</f>
        <v>0</v>
      </c>
      <c r="K101" s="216" t="s">
        <v>37</v>
      </c>
      <c r="L101" s="45"/>
      <c r="M101" s="221" t="s">
        <v>37</v>
      </c>
      <c r="N101" s="222" t="s">
        <v>48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5" t="s">
        <v>150</v>
      </c>
      <c r="AT101" s="225" t="s">
        <v>146</v>
      </c>
      <c r="AU101" s="225" t="s">
        <v>85</v>
      </c>
      <c r="AY101" s="18" t="s">
        <v>144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8" t="s">
        <v>150</v>
      </c>
      <c r="BK101" s="226">
        <f>ROUND(I101*H101,2)</f>
        <v>0</v>
      </c>
      <c r="BL101" s="18" t="s">
        <v>150</v>
      </c>
      <c r="BM101" s="225" t="s">
        <v>242</v>
      </c>
    </row>
    <row r="102" s="2" customFormat="1">
      <c r="A102" s="39"/>
      <c r="B102" s="40"/>
      <c r="C102" s="41"/>
      <c r="D102" s="227" t="s">
        <v>152</v>
      </c>
      <c r="E102" s="41"/>
      <c r="F102" s="228" t="s">
        <v>163</v>
      </c>
      <c r="G102" s="41"/>
      <c r="H102" s="41"/>
      <c r="I102" s="229"/>
      <c r="J102" s="41"/>
      <c r="K102" s="41"/>
      <c r="L102" s="45"/>
      <c r="M102" s="230"/>
      <c r="N102" s="231"/>
      <c r="O102" s="86"/>
      <c r="P102" s="86"/>
      <c r="Q102" s="86"/>
      <c r="R102" s="86"/>
      <c r="S102" s="86"/>
      <c r="T102" s="87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152</v>
      </c>
      <c r="AU102" s="18" t="s">
        <v>85</v>
      </c>
    </row>
    <row r="103" s="2" customFormat="1">
      <c r="A103" s="39"/>
      <c r="B103" s="40"/>
      <c r="C103" s="41"/>
      <c r="D103" s="227" t="s">
        <v>154</v>
      </c>
      <c r="E103" s="41"/>
      <c r="F103" s="232" t="s">
        <v>164</v>
      </c>
      <c r="G103" s="41"/>
      <c r="H103" s="41"/>
      <c r="I103" s="229"/>
      <c r="J103" s="41"/>
      <c r="K103" s="41"/>
      <c r="L103" s="45"/>
      <c r="M103" s="230"/>
      <c r="N103" s="231"/>
      <c r="O103" s="86"/>
      <c r="P103" s="86"/>
      <c r="Q103" s="86"/>
      <c r="R103" s="86"/>
      <c r="S103" s="86"/>
      <c r="T103" s="87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154</v>
      </c>
      <c r="AU103" s="18" t="s">
        <v>85</v>
      </c>
    </row>
    <row r="104" s="13" customFormat="1">
      <c r="A104" s="13"/>
      <c r="B104" s="233"/>
      <c r="C104" s="234"/>
      <c r="D104" s="227" t="s">
        <v>156</v>
      </c>
      <c r="E104" s="235" t="s">
        <v>37</v>
      </c>
      <c r="F104" s="236" t="s">
        <v>165</v>
      </c>
      <c r="G104" s="234"/>
      <c r="H104" s="235" t="s">
        <v>37</v>
      </c>
      <c r="I104" s="237"/>
      <c r="J104" s="234"/>
      <c r="K104" s="234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156</v>
      </c>
      <c r="AU104" s="242" t="s">
        <v>85</v>
      </c>
      <c r="AV104" s="13" t="s">
        <v>82</v>
      </c>
      <c r="AW104" s="13" t="s">
        <v>35</v>
      </c>
      <c r="AX104" s="13" t="s">
        <v>75</v>
      </c>
      <c r="AY104" s="242" t="s">
        <v>144</v>
      </c>
    </row>
    <row r="105" s="14" customFormat="1">
      <c r="A105" s="14"/>
      <c r="B105" s="243"/>
      <c r="C105" s="244"/>
      <c r="D105" s="227" t="s">
        <v>156</v>
      </c>
      <c r="E105" s="245" t="s">
        <v>37</v>
      </c>
      <c r="F105" s="246" t="s">
        <v>243</v>
      </c>
      <c r="G105" s="244"/>
      <c r="H105" s="247">
        <v>350</v>
      </c>
      <c r="I105" s="248"/>
      <c r="J105" s="244"/>
      <c r="K105" s="244"/>
      <c r="L105" s="249"/>
      <c r="M105" s="250"/>
      <c r="N105" s="251"/>
      <c r="O105" s="251"/>
      <c r="P105" s="251"/>
      <c r="Q105" s="251"/>
      <c r="R105" s="251"/>
      <c r="S105" s="251"/>
      <c r="T105" s="25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3" t="s">
        <v>156</v>
      </c>
      <c r="AU105" s="253" t="s">
        <v>85</v>
      </c>
      <c r="AV105" s="14" t="s">
        <v>85</v>
      </c>
      <c r="AW105" s="14" t="s">
        <v>35</v>
      </c>
      <c r="AX105" s="14" t="s">
        <v>82</v>
      </c>
      <c r="AY105" s="253" t="s">
        <v>144</v>
      </c>
    </row>
    <row r="106" s="2" customFormat="1" ht="16.5" customHeight="1">
      <c r="A106" s="39"/>
      <c r="B106" s="40"/>
      <c r="C106" s="214" t="s">
        <v>150</v>
      </c>
      <c r="D106" s="214" t="s">
        <v>146</v>
      </c>
      <c r="E106" s="215" t="s">
        <v>168</v>
      </c>
      <c r="F106" s="216" t="s">
        <v>169</v>
      </c>
      <c r="G106" s="217" t="s">
        <v>149</v>
      </c>
      <c r="H106" s="218">
        <v>350</v>
      </c>
      <c r="I106" s="219"/>
      <c r="J106" s="220">
        <f>ROUND(I106*H106,2)</f>
        <v>0</v>
      </c>
      <c r="K106" s="216" t="s">
        <v>37</v>
      </c>
      <c r="L106" s="45"/>
      <c r="M106" s="221" t="s">
        <v>37</v>
      </c>
      <c r="N106" s="222" t="s">
        <v>48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5" t="s">
        <v>150</v>
      </c>
      <c r="AT106" s="225" t="s">
        <v>146</v>
      </c>
      <c r="AU106" s="225" t="s">
        <v>85</v>
      </c>
      <c r="AY106" s="18" t="s">
        <v>144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8" t="s">
        <v>150</v>
      </c>
      <c r="BK106" s="226">
        <f>ROUND(I106*H106,2)</f>
        <v>0</v>
      </c>
      <c r="BL106" s="18" t="s">
        <v>150</v>
      </c>
      <c r="BM106" s="225" t="s">
        <v>244</v>
      </c>
    </row>
    <row r="107" s="2" customFormat="1">
      <c r="A107" s="39"/>
      <c r="B107" s="40"/>
      <c r="C107" s="41"/>
      <c r="D107" s="227" t="s">
        <v>152</v>
      </c>
      <c r="E107" s="41"/>
      <c r="F107" s="228" t="s">
        <v>171</v>
      </c>
      <c r="G107" s="41"/>
      <c r="H107" s="41"/>
      <c r="I107" s="229"/>
      <c r="J107" s="41"/>
      <c r="K107" s="41"/>
      <c r="L107" s="45"/>
      <c r="M107" s="230"/>
      <c r="N107" s="231"/>
      <c r="O107" s="86"/>
      <c r="P107" s="86"/>
      <c r="Q107" s="86"/>
      <c r="R107" s="86"/>
      <c r="S107" s="86"/>
      <c r="T107" s="87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152</v>
      </c>
      <c r="AU107" s="18" t="s">
        <v>85</v>
      </c>
    </row>
    <row r="108" s="2" customFormat="1">
      <c r="A108" s="39"/>
      <c r="B108" s="40"/>
      <c r="C108" s="41"/>
      <c r="D108" s="227" t="s">
        <v>154</v>
      </c>
      <c r="E108" s="41"/>
      <c r="F108" s="232" t="s">
        <v>172</v>
      </c>
      <c r="G108" s="41"/>
      <c r="H108" s="41"/>
      <c r="I108" s="229"/>
      <c r="J108" s="41"/>
      <c r="K108" s="41"/>
      <c r="L108" s="45"/>
      <c r="M108" s="230"/>
      <c r="N108" s="231"/>
      <c r="O108" s="86"/>
      <c r="P108" s="86"/>
      <c r="Q108" s="86"/>
      <c r="R108" s="86"/>
      <c r="S108" s="86"/>
      <c r="T108" s="87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154</v>
      </c>
      <c r="AU108" s="18" t="s">
        <v>85</v>
      </c>
    </row>
    <row r="109" s="14" customFormat="1">
      <c r="A109" s="14"/>
      <c r="B109" s="243"/>
      <c r="C109" s="244"/>
      <c r="D109" s="227" t="s">
        <v>156</v>
      </c>
      <c r="E109" s="245" t="s">
        <v>37</v>
      </c>
      <c r="F109" s="246" t="s">
        <v>243</v>
      </c>
      <c r="G109" s="244"/>
      <c r="H109" s="247">
        <v>350</v>
      </c>
      <c r="I109" s="248"/>
      <c r="J109" s="244"/>
      <c r="K109" s="244"/>
      <c r="L109" s="249"/>
      <c r="M109" s="250"/>
      <c r="N109" s="251"/>
      <c r="O109" s="251"/>
      <c r="P109" s="251"/>
      <c r="Q109" s="251"/>
      <c r="R109" s="251"/>
      <c r="S109" s="251"/>
      <c r="T109" s="25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3" t="s">
        <v>156</v>
      </c>
      <c r="AU109" s="253" t="s">
        <v>85</v>
      </c>
      <c r="AV109" s="14" t="s">
        <v>85</v>
      </c>
      <c r="AW109" s="14" t="s">
        <v>35</v>
      </c>
      <c r="AX109" s="14" t="s">
        <v>82</v>
      </c>
      <c r="AY109" s="253" t="s">
        <v>144</v>
      </c>
    </row>
    <row r="110" s="12" customFormat="1" ht="25.92" customHeight="1">
      <c r="A110" s="12"/>
      <c r="B110" s="198"/>
      <c r="C110" s="199"/>
      <c r="D110" s="200" t="s">
        <v>74</v>
      </c>
      <c r="E110" s="201" t="s">
        <v>173</v>
      </c>
      <c r="F110" s="201" t="s">
        <v>174</v>
      </c>
      <c r="G110" s="199"/>
      <c r="H110" s="199"/>
      <c r="I110" s="202"/>
      <c r="J110" s="203">
        <f>BK110</f>
        <v>0</v>
      </c>
      <c r="K110" s="199"/>
      <c r="L110" s="204"/>
      <c r="M110" s="205"/>
      <c r="N110" s="206"/>
      <c r="O110" s="206"/>
      <c r="P110" s="207">
        <f>SUM(P111:P114)</f>
        <v>0</v>
      </c>
      <c r="Q110" s="206"/>
      <c r="R110" s="207">
        <f>SUM(R111:R114)</f>
        <v>0</v>
      </c>
      <c r="S110" s="206"/>
      <c r="T110" s="208">
        <f>SUM(T111:T114)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9" t="s">
        <v>150</v>
      </c>
      <c r="AT110" s="210" t="s">
        <v>74</v>
      </c>
      <c r="AU110" s="210" t="s">
        <v>75</v>
      </c>
      <c r="AY110" s="209" t="s">
        <v>144</v>
      </c>
      <c r="BK110" s="211">
        <f>SUM(BK111:BK114)</f>
        <v>0</v>
      </c>
    </row>
    <row r="111" s="2" customFormat="1" ht="16.5" customHeight="1">
      <c r="A111" s="39"/>
      <c r="B111" s="40"/>
      <c r="C111" s="214" t="s">
        <v>215</v>
      </c>
      <c r="D111" s="214" t="s">
        <v>146</v>
      </c>
      <c r="E111" s="215" t="s">
        <v>175</v>
      </c>
      <c r="F111" s="216" t="s">
        <v>176</v>
      </c>
      <c r="G111" s="217" t="s">
        <v>149</v>
      </c>
      <c r="H111" s="218">
        <v>-350</v>
      </c>
      <c r="I111" s="219"/>
      <c r="J111" s="220">
        <f>ROUND(I111*H111,2)</f>
        <v>0</v>
      </c>
      <c r="K111" s="216" t="s">
        <v>37</v>
      </c>
      <c r="L111" s="45"/>
      <c r="M111" s="221" t="s">
        <v>37</v>
      </c>
      <c r="N111" s="222" t="s">
        <v>48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5" t="s">
        <v>150</v>
      </c>
      <c r="AT111" s="225" t="s">
        <v>146</v>
      </c>
      <c r="AU111" s="225" t="s">
        <v>82</v>
      </c>
      <c r="AY111" s="18" t="s">
        <v>144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8" t="s">
        <v>150</v>
      </c>
      <c r="BK111" s="226">
        <f>ROUND(I111*H111,2)</f>
        <v>0</v>
      </c>
      <c r="BL111" s="18" t="s">
        <v>150</v>
      </c>
      <c r="BM111" s="225" t="s">
        <v>245</v>
      </c>
    </row>
    <row r="112" s="2" customFormat="1">
      <c r="A112" s="39"/>
      <c r="B112" s="40"/>
      <c r="C112" s="41"/>
      <c r="D112" s="227" t="s">
        <v>152</v>
      </c>
      <c r="E112" s="41"/>
      <c r="F112" s="228" t="s">
        <v>176</v>
      </c>
      <c r="G112" s="41"/>
      <c r="H112" s="41"/>
      <c r="I112" s="229"/>
      <c r="J112" s="41"/>
      <c r="K112" s="41"/>
      <c r="L112" s="45"/>
      <c r="M112" s="230"/>
      <c r="N112" s="231"/>
      <c r="O112" s="86"/>
      <c r="P112" s="86"/>
      <c r="Q112" s="86"/>
      <c r="R112" s="86"/>
      <c r="S112" s="86"/>
      <c r="T112" s="87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152</v>
      </c>
      <c r="AU112" s="18" t="s">
        <v>82</v>
      </c>
    </row>
    <row r="113" s="2" customFormat="1">
      <c r="A113" s="39"/>
      <c r="B113" s="40"/>
      <c r="C113" s="41"/>
      <c r="D113" s="227" t="s">
        <v>154</v>
      </c>
      <c r="E113" s="41"/>
      <c r="F113" s="232" t="s">
        <v>178</v>
      </c>
      <c r="G113" s="41"/>
      <c r="H113" s="41"/>
      <c r="I113" s="229"/>
      <c r="J113" s="41"/>
      <c r="K113" s="41"/>
      <c r="L113" s="45"/>
      <c r="M113" s="230"/>
      <c r="N113" s="231"/>
      <c r="O113" s="86"/>
      <c r="P113" s="86"/>
      <c r="Q113" s="86"/>
      <c r="R113" s="86"/>
      <c r="S113" s="86"/>
      <c r="T113" s="87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154</v>
      </c>
      <c r="AU113" s="18" t="s">
        <v>82</v>
      </c>
    </row>
    <row r="114" s="14" customFormat="1">
      <c r="A114" s="14"/>
      <c r="B114" s="243"/>
      <c r="C114" s="244"/>
      <c r="D114" s="227" t="s">
        <v>156</v>
      </c>
      <c r="E114" s="245" t="s">
        <v>37</v>
      </c>
      <c r="F114" s="246" t="s">
        <v>246</v>
      </c>
      <c r="G114" s="244"/>
      <c r="H114" s="247">
        <v>-350</v>
      </c>
      <c r="I114" s="248"/>
      <c r="J114" s="244"/>
      <c r="K114" s="244"/>
      <c r="L114" s="249"/>
      <c r="M114" s="254"/>
      <c r="N114" s="255"/>
      <c r="O114" s="255"/>
      <c r="P114" s="255"/>
      <c r="Q114" s="255"/>
      <c r="R114" s="255"/>
      <c r="S114" s="255"/>
      <c r="T114" s="256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3" t="s">
        <v>156</v>
      </c>
      <c r="AU114" s="253" t="s">
        <v>82</v>
      </c>
      <c r="AV114" s="14" t="s">
        <v>85</v>
      </c>
      <c r="AW114" s="14" t="s">
        <v>35</v>
      </c>
      <c r="AX114" s="14" t="s">
        <v>82</v>
      </c>
      <c r="AY114" s="253" t="s">
        <v>144</v>
      </c>
    </row>
    <row r="115" s="2" customFormat="1" ht="6.96" customHeight="1">
      <c r="A115" s="39"/>
      <c r="B115" s="61"/>
      <c r="C115" s="62"/>
      <c r="D115" s="62"/>
      <c r="E115" s="62"/>
      <c r="F115" s="62"/>
      <c r="G115" s="62"/>
      <c r="H115" s="62"/>
      <c r="I115" s="62"/>
      <c r="J115" s="62"/>
      <c r="K115" s="62"/>
      <c r="L115" s="45"/>
      <c r="M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</sheetData>
  <sheetProtection sheet="1" autoFilter="0" formatColumns="0" formatRows="0" objects="1" scenarios="1" spinCount="100000" saltValue="DcMGPHEoWCRGepdNmjI6sXAoHMZfwyiPEw9TB7rkZ5c+MITpna6Iri0lKMzEd2PBOOdya8In7j9wiEHJ8qIWCQ==" hashValue="WgmdKMytKjc0QPLSj/nRajnRTC3Kwcz6TSbyPIXEq2601vR9pxoAMbYCW0yw4Wskcy2DhAtf0cyryzEAAInnJA==" algorithmName="SHA-512" password="CC35"/>
  <autoFilter ref="C87:K11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85</v>
      </c>
    </row>
    <row r="4" s="1" customFormat="1" ht="24.96" customHeight="1">
      <c r="B4" s="21"/>
      <c r="D4" s="142" t="s">
        <v>117</v>
      </c>
      <c r="L4" s="21"/>
      <c r="M4" s="143" t="s">
        <v>10</v>
      </c>
      <c r="AT4" s="18" t="s">
        <v>35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Labe, Čelákovice – Klavary, odstranění nánosů z plavebních kanálů</v>
      </c>
      <c r="F7" s="144"/>
      <c r="G7" s="144"/>
      <c r="H7" s="144"/>
      <c r="L7" s="21"/>
    </row>
    <row r="8" s="1" customFormat="1" ht="12" customHeight="1">
      <c r="B8" s="21"/>
      <c r="D8" s="144" t="s">
        <v>118</v>
      </c>
      <c r="L8" s="21"/>
    </row>
    <row r="9" s="2" customFormat="1" ht="16.5" customHeight="1">
      <c r="A9" s="39"/>
      <c r="B9" s="45"/>
      <c r="C9" s="39"/>
      <c r="D9" s="39"/>
      <c r="E9" s="145" t="s">
        <v>232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120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247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5" t="s">
        <v>84</v>
      </c>
      <c r="G13" s="39"/>
      <c r="H13" s="39"/>
      <c r="I13" s="144" t="s">
        <v>20</v>
      </c>
      <c r="J13" s="135" t="s">
        <v>21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22</v>
      </c>
      <c r="E14" s="39"/>
      <c r="F14" s="135" t="s">
        <v>23</v>
      </c>
      <c r="G14" s="39"/>
      <c r="H14" s="39"/>
      <c r="I14" s="144" t="s">
        <v>24</v>
      </c>
      <c r="J14" s="148" t="str">
        <f>'Rekapitulace stavby'!AN8</f>
        <v>18.11.2025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26</v>
      </c>
      <c r="E16" s="39"/>
      <c r="F16" s="39"/>
      <c r="G16" s="39"/>
      <c r="H16" s="39"/>
      <c r="I16" s="144" t="s">
        <v>27</v>
      </c>
      <c r="J16" s="135" t="s">
        <v>28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5" t="s">
        <v>29</v>
      </c>
      <c r="F17" s="39"/>
      <c r="G17" s="39"/>
      <c r="H17" s="39"/>
      <c r="I17" s="144" t="s">
        <v>30</v>
      </c>
      <c r="J17" s="135" t="s">
        <v>31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32</v>
      </c>
      <c r="E19" s="39"/>
      <c r="F19" s="39"/>
      <c r="G19" s="39"/>
      <c r="H19" s="39"/>
      <c r="I19" s="144" t="s">
        <v>27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5"/>
      <c r="G20" s="135"/>
      <c r="H20" s="135"/>
      <c r="I20" s="144" t="s">
        <v>30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34</v>
      </c>
      <c r="E22" s="39"/>
      <c r="F22" s="39"/>
      <c r="G22" s="39"/>
      <c r="H22" s="39"/>
      <c r="I22" s="144" t="s">
        <v>27</v>
      </c>
      <c r="J22" s="135" t="s">
        <v>28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5" t="s">
        <v>29</v>
      </c>
      <c r="F23" s="39"/>
      <c r="G23" s="39"/>
      <c r="H23" s="39"/>
      <c r="I23" s="144" t="s">
        <v>30</v>
      </c>
      <c r="J23" s="135" t="s">
        <v>31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36</v>
      </c>
      <c r="E25" s="39"/>
      <c r="F25" s="39"/>
      <c r="G25" s="39"/>
      <c r="H25" s="39"/>
      <c r="I25" s="144" t="s">
        <v>27</v>
      </c>
      <c r="J25" s="135" t="s">
        <v>37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5" t="s">
        <v>38</v>
      </c>
      <c r="F26" s="39"/>
      <c r="G26" s="39"/>
      <c r="H26" s="39"/>
      <c r="I26" s="144" t="s">
        <v>30</v>
      </c>
      <c r="J26" s="135" t="s">
        <v>37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39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9"/>
      <c r="B29" s="150"/>
      <c r="C29" s="149"/>
      <c r="D29" s="149"/>
      <c r="E29" s="151" t="s">
        <v>40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41</v>
      </c>
      <c r="E32" s="39"/>
      <c r="F32" s="39"/>
      <c r="G32" s="39"/>
      <c r="H32" s="39"/>
      <c r="I32" s="39"/>
      <c r="J32" s="155">
        <f>ROUND(J88,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43</v>
      </c>
      <c r="G34" s="39"/>
      <c r="H34" s="39"/>
      <c r="I34" s="156" t="s">
        <v>42</v>
      </c>
      <c r="J34" s="156" t="s">
        <v>44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57" t="s">
        <v>45</v>
      </c>
      <c r="E35" s="144" t="s">
        <v>46</v>
      </c>
      <c r="F35" s="158">
        <f>ROUND((SUM(BE88:BE108)),  2)</f>
        <v>0</v>
      </c>
      <c r="G35" s="39"/>
      <c r="H35" s="39"/>
      <c r="I35" s="159">
        <v>0.20999999999999999</v>
      </c>
      <c r="J35" s="158">
        <f>ROUND(((SUM(BE88:BE108))*I35),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4" t="s">
        <v>47</v>
      </c>
      <c r="F36" s="158">
        <f>ROUND((SUM(BF88:BF108)),  2)</f>
        <v>0</v>
      </c>
      <c r="G36" s="39"/>
      <c r="H36" s="39"/>
      <c r="I36" s="159">
        <v>0.14999999999999999</v>
      </c>
      <c r="J36" s="158">
        <f>ROUND(((SUM(BF88:BF108))*I36),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44" t="s">
        <v>45</v>
      </c>
      <c r="E37" s="144" t="s">
        <v>48</v>
      </c>
      <c r="F37" s="158">
        <f>ROUND((SUM(BG88:BG108)),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49</v>
      </c>
      <c r="F38" s="158">
        <f>ROUND((SUM(BH88:BH108)),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50</v>
      </c>
      <c r="F39" s="158">
        <f>ROUND((SUM(BI88:BI108)),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122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Labe, Čelákovice – Klavary, odstranění nánosů z plavebních kanálů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232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120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1" t="str">
        <f>E11</f>
        <v>SO 02.2 - Lysá nad Labem - HPK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22</v>
      </c>
      <c r="D56" s="41"/>
      <c r="E56" s="41"/>
      <c r="F56" s="28" t="str">
        <f>F14</f>
        <v>Labe</v>
      </c>
      <c r="G56" s="41"/>
      <c r="H56" s="41"/>
      <c r="I56" s="33" t="s">
        <v>24</v>
      </c>
      <c r="J56" s="74" t="str">
        <f>IF(J14="","",J14)</f>
        <v>18.11.2025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26</v>
      </c>
      <c r="D58" s="41"/>
      <c r="E58" s="41"/>
      <c r="F58" s="28" t="str">
        <f>E17</f>
        <v>Povodí Labe, státní podnik</v>
      </c>
      <c r="G58" s="41"/>
      <c r="H58" s="41"/>
      <c r="I58" s="33" t="s">
        <v>34</v>
      </c>
      <c r="J58" s="37" t="str">
        <f>E23</f>
        <v>Povodí Labe, státní podnik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32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>Ing. Eva Morkesová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123</v>
      </c>
      <c r="D61" s="173"/>
      <c r="E61" s="173"/>
      <c r="F61" s="173"/>
      <c r="G61" s="173"/>
      <c r="H61" s="173"/>
      <c r="I61" s="173"/>
      <c r="J61" s="174" t="s">
        <v>124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73</v>
      </c>
      <c r="D63" s="41"/>
      <c r="E63" s="41"/>
      <c r="F63" s="41"/>
      <c r="G63" s="41"/>
      <c r="H63" s="41"/>
      <c r="I63" s="41"/>
      <c r="J63" s="104">
        <f>J88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125</v>
      </c>
    </row>
    <row r="64" s="9" customFormat="1" ht="24.96" customHeight="1">
      <c r="A64" s="9"/>
      <c r="B64" s="176"/>
      <c r="C64" s="177"/>
      <c r="D64" s="178" t="s">
        <v>126</v>
      </c>
      <c r="E64" s="179"/>
      <c r="F64" s="179"/>
      <c r="G64" s="179"/>
      <c r="H64" s="179"/>
      <c r="I64" s="179"/>
      <c r="J64" s="180">
        <f>J89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127</v>
      </c>
      <c r="E65" s="184"/>
      <c r="F65" s="184"/>
      <c r="G65" s="184"/>
      <c r="H65" s="184"/>
      <c r="I65" s="184"/>
      <c r="J65" s="185">
        <f>J90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6"/>
      <c r="C66" s="177"/>
      <c r="D66" s="178" t="s">
        <v>128</v>
      </c>
      <c r="E66" s="179"/>
      <c r="F66" s="179"/>
      <c r="G66" s="179"/>
      <c r="H66" s="179"/>
      <c r="I66" s="179"/>
      <c r="J66" s="180">
        <f>J104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6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129</v>
      </c>
      <c r="D73" s="41"/>
      <c r="E73" s="41"/>
      <c r="F73" s="41"/>
      <c r="G73" s="41"/>
      <c r="H73" s="41"/>
      <c r="I73" s="41"/>
      <c r="J73" s="41"/>
      <c r="K73" s="41"/>
      <c r="L73" s="14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1" t="str">
        <f>E7</f>
        <v>Labe, Čelákovice – Klavary, odstranění nánosů z plavebních kanálů</v>
      </c>
      <c r="F76" s="33"/>
      <c r="G76" s="33"/>
      <c r="H76" s="33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2"/>
      <c r="C77" s="33" t="s">
        <v>118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39"/>
      <c r="B78" s="40"/>
      <c r="C78" s="41"/>
      <c r="D78" s="41"/>
      <c r="E78" s="171" t="s">
        <v>232</v>
      </c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120</v>
      </c>
      <c r="D79" s="41"/>
      <c r="E79" s="41"/>
      <c r="F79" s="41"/>
      <c r="G79" s="41"/>
      <c r="H79" s="41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1" t="str">
        <f>E11</f>
        <v>SO 02.2 - Lysá nad Labem - HPK</v>
      </c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22</v>
      </c>
      <c r="D82" s="41"/>
      <c r="E82" s="41"/>
      <c r="F82" s="28" t="str">
        <f>F14</f>
        <v>Labe</v>
      </c>
      <c r="G82" s="41"/>
      <c r="H82" s="41"/>
      <c r="I82" s="33" t="s">
        <v>24</v>
      </c>
      <c r="J82" s="74" t="str">
        <f>IF(J14="","",J14)</f>
        <v>18.11.2025</v>
      </c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5.65" customHeight="1">
      <c r="A84" s="39"/>
      <c r="B84" s="40"/>
      <c r="C84" s="33" t="s">
        <v>26</v>
      </c>
      <c r="D84" s="41"/>
      <c r="E84" s="41"/>
      <c r="F84" s="28" t="str">
        <f>E17</f>
        <v>Povodí Labe, státní podnik</v>
      </c>
      <c r="G84" s="41"/>
      <c r="H84" s="41"/>
      <c r="I84" s="33" t="s">
        <v>34</v>
      </c>
      <c r="J84" s="37" t="str">
        <f>E23</f>
        <v>Povodí Labe, státní podnik</v>
      </c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32</v>
      </c>
      <c r="D85" s="41"/>
      <c r="E85" s="41"/>
      <c r="F85" s="28" t="str">
        <f>IF(E20="","",E20)</f>
        <v>Vyplň údaj</v>
      </c>
      <c r="G85" s="41"/>
      <c r="H85" s="41"/>
      <c r="I85" s="33" t="s">
        <v>36</v>
      </c>
      <c r="J85" s="37" t="str">
        <f>E26</f>
        <v>Ing. Eva Morkesová</v>
      </c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7"/>
      <c r="B87" s="188"/>
      <c r="C87" s="189" t="s">
        <v>130</v>
      </c>
      <c r="D87" s="190" t="s">
        <v>60</v>
      </c>
      <c r="E87" s="190" t="s">
        <v>56</v>
      </c>
      <c r="F87" s="190" t="s">
        <v>57</v>
      </c>
      <c r="G87" s="190" t="s">
        <v>131</v>
      </c>
      <c r="H87" s="190" t="s">
        <v>132</v>
      </c>
      <c r="I87" s="190" t="s">
        <v>133</v>
      </c>
      <c r="J87" s="190" t="s">
        <v>124</v>
      </c>
      <c r="K87" s="191" t="s">
        <v>134</v>
      </c>
      <c r="L87" s="192"/>
      <c r="M87" s="94" t="s">
        <v>37</v>
      </c>
      <c r="N87" s="95" t="s">
        <v>45</v>
      </c>
      <c r="O87" s="95" t="s">
        <v>135</v>
      </c>
      <c r="P87" s="95" t="s">
        <v>136</v>
      </c>
      <c r="Q87" s="95" t="s">
        <v>137</v>
      </c>
      <c r="R87" s="95" t="s">
        <v>138</v>
      </c>
      <c r="S87" s="95" t="s">
        <v>139</v>
      </c>
      <c r="T87" s="96" t="s">
        <v>140</v>
      </c>
      <c r="U87" s="187"/>
      <c r="V87" s="187"/>
      <c r="W87" s="187"/>
      <c r="X87" s="187"/>
      <c r="Y87" s="187"/>
      <c r="Z87" s="187"/>
      <c r="AA87" s="187"/>
      <c r="AB87" s="187"/>
      <c r="AC87" s="187"/>
      <c r="AD87" s="187"/>
      <c r="AE87" s="187"/>
    </row>
    <row r="88" s="2" customFormat="1" ht="22.8" customHeight="1">
      <c r="A88" s="39"/>
      <c r="B88" s="40"/>
      <c r="C88" s="101" t="s">
        <v>141</v>
      </c>
      <c r="D88" s="41"/>
      <c r="E88" s="41"/>
      <c r="F88" s="41"/>
      <c r="G88" s="41"/>
      <c r="H88" s="41"/>
      <c r="I88" s="41"/>
      <c r="J88" s="193">
        <f>BK88</f>
        <v>0</v>
      </c>
      <c r="K88" s="41"/>
      <c r="L88" s="45"/>
      <c r="M88" s="97"/>
      <c r="N88" s="194"/>
      <c r="O88" s="98"/>
      <c r="P88" s="195">
        <f>P89+P104</f>
        <v>0</v>
      </c>
      <c r="Q88" s="98"/>
      <c r="R88" s="195">
        <f>R89+R104</f>
        <v>0</v>
      </c>
      <c r="S88" s="98"/>
      <c r="T88" s="196">
        <f>T89+T104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74</v>
      </c>
      <c r="AU88" s="18" t="s">
        <v>125</v>
      </c>
      <c r="BK88" s="197">
        <f>BK89+BK104</f>
        <v>0</v>
      </c>
    </row>
    <row r="89" s="12" customFormat="1" ht="25.92" customHeight="1">
      <c r="A89" s="12"/>
      <c r="B89" s="198"/>
      <c r="C89" s="199"/>
      <c r="D89" s="200" t="s">
        <v>74</v>
      </c>
      <c r="E89" s="201" t="s">
        <v>142</v>
      </c>
      <c r="F89" s="201" t="s">
        <v>143</v>
      </c>
      <c r="G89" s="199"/>
      <c r="H89" s="199"/>
      <c r="I89" s="202"/>
      <c r="J89" s="203">
        <f>BK89</f>
        <v>0</v>
      </c>
      <c r="K89" s="199"/>
      <c r="L89" s="204"/>
      <c r="M89" s="205"/>
      <c r="N89" s="206"/>
      <c r="O89" s="206"/>
      <c r="P89" s="207">
        <f>P90</f>
        <v>0</v>
      </c>
      <c r="Q89" s="206"/>
      <c r="R89" s="207">
        <f>R90</f>
        <v>0</v>
      </c>
      <c r="S89" s="206"/>
      <c r="T89" s="208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82</v>
      </c>
      <c r="AT89" s="210" t="s">
        <v>74</v>
      </c>
      <c r="AU89" s="210" t="s">
        <v>75</v>
      </c>
      <c r="AY89" s="209" t="s">
        <v>144</v>
      </c>
      <c r="BK89" s="211">
        <f>BK90</f>
        <v>0</v>
      </c>
    </row>
    <row r="90" s="12" customFormat="1" ht="22.8" customHeight="1">
      <c r="A90" s="12"/>
      <c r="B90" s="198"/>
      <c r="C90" s="199"/>
      <c r="D90" s="200" t="s">
        <v>74</v>
      </c>
      <c r="E90" s="212" t="s">
        <v>82</v>
      </c>
      <c r="F90" s="212" t="s">
        <v>145</v>
      </c>
      <c r="G90" s="199"/>
      <c r="H90" s="199"/>
      <c r="I90" s="202"/>
      <c r="J90" s="213">
        <f>BK90</f>
        <v>0</v>
      </c>
      <c r="K90" s="199"/>
      <c r="L90" s="204"/>
      <c r="M90" s="205"/>
      <c r="N90" s="206"/>
      <c r="O90" s="206"/>
      <c r="P90" s="207">
        <f>SUM(P91:P103)</f>
        <v>0</v>
      </c>
      <c r="Q90" s="206"/>
      <c r="R90" s="207">
        <f>SUM(R91:R103)</f>
        <v>0</v>
      </c>
      <c r="S90" s="206"/>
      <c r="T90" s="208">
        <f>SUM(T91:T103)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82</v>
      </c>
      <c r="AT90" s="210" t="s">
        <v>74</v>
      </c>
      <c r="AU90" s="210" t="s">
        <v>82</v>
      </c>
      <c r="AY90" s="209" t="s">
        <v>144</v>
      </c>
      <c r="BK90" s="211">
        <f>SUM(BK91:BK103)</f>
        <v>0</v>
      </c>
    </row>
    <row r="91" s="2" customFormat="1" ht="16.5" customHeight="1">
      <c r="A91" s="39"/>
      <c r="B91" s="40"/>
      <c r="C91" s="214" t="s">
        <v>82</v>
      </c>
      <c r="D91" s="214" t="s">
        <v>146</v>
      </c>
      <c r="E91" s="215" t="s">
        <v>147</v>
      </c>
      <c r="F91" s="216" t="s">
        <v>148</v>
      </c>
      <c r="G91" s="217" t="s">
        <v>149</v>
      </c>
      <c r="H91" s="218">
        <v>850</v>
      </c>
      <c r="I91" s="219"/>
      <c r="J91" s="220">
        <f>ROUND(I91*H91,2)</f>
        <v>0</v>
      </c>
      <c r="K91" s="216" t="s">
        <v>37</v>
      </c>
      <c r="L91" s="45"/>
      <c r="M91" s="221" t="s">
        <v>37</v>
      </c>
      <c r="N91" s="222" t="s">
        <v>48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5" t="s">
        <v>150</v>
      </c>
      <c r="AT91" s="225" t="s">
        <v>146</v>
      </c>
      <c r="AU91" s="225" t="s">
        <v>85</v>
      </c>
      <c r="AY91" s="18" t="s">
        <v>144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8" t="s">
        <v>150</v>
      </c>
      <c r="BK91" s="226">
        <f>ROUND(I91*H91,2)</f>
        <v>0</v>
      </c>
      <c r="BL91" s="18" t="s">
        <v>150</v>
      </c>
      <c r="BM91" s="225" t="s">
        <v>248</v>
      </c>
    </row>
    <row r="92" s="2" customFormat="1">
      <c r="A92" s="39"/>
      <c r="B92" s="40"/>
      <c r="C92" s="41"/>
      <c r="D92" s="227" t="s">
        <v>152</v>
      </c>
      <c r="E92" s="41"/>
      <c r="F92" s="228" t="s">
        <v>153</v>
      </c>
      <c r="G92" s="41"/>
      <c r="H92" s="41"/>
      <c r="I92" s="229"/>
      <c r="J92" s="41"/>
      <c r="K92" s="41"/>
      <c r="L92" s="45"/>
      <c r="M92" s="230"/>
      <c r="N92" s="231"/>
      <c r="O92" s="86"/>
      <c r="P92" s="86"/>
      <c r="Q92" s="86"/>
      <c r="R92" s="86"/>
      <c r="S92" s="86"/>
      <c r="T92" s="87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152</v>
      </c>
      <c r="AU92" s="18" t="s">
        <v>85</v>
      </c>
    </row>
    <row r="93" s="2" customFormat="1">
      <c r="A93" s="39"/>
      <c r="B93" s="40"/>
      <c r="C93" s="41"/>
      <c r="D93" s="227" t="s">
        <v>154</v>
      </c>
      <c r="E93" s="41"/>
      <c r="F93" s="232" t="s">
        <v>155</v>
      </c>
      <c r="G93" s="41"/>
      <c r="H93" s="41"/>
      <c r="I93" s="229"/>
      <c r="J93" s="41"/>
      <c r="K93" s="41"/>
      <c r="L93" s="45"/>
      <c r="M93" s="230"/>
      <c r="N93" s="231"/>
      <c r="O93" s="86"/>
      <c r="P93" s="86"/>
      <c r="Q93" s="86"/>
      <c r="R93" s="86"/>
      <c r="S93" s="86"/>
      <c r="T93" s="87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154</v>
      </c>
      <c r="AU93" s="18" t="s">
        <v>85</v>
      </c>
    </row>
    <row r="94" s="13" customFormat="1">
      <c r="A94" s="13"/>
      <c r="B94" s="233"/>
      <c r="C94" s="234"/>
      <c r="D94" s="227" t="s">
        <v>156</v>
      </c>
      <c r="E94" s="235" t="s">
        <v>37</v>
      </c>
      <c r="F94" s="236" t="s">
        <v>157</v>
      </c>
      <c r="G94" s="234"/>
      <c r="H94" s="235" t="s">
        <v>37</v>
      </c>
      <c r="I94" s="237"/>
      <c r="J94" s="234"/>
      <c r="K94" s="234"/>
      <c r="L94" s="238"/>
      <c r="M94" s="239"/>
      <c r="N94" s="240"/>
      <c r="O94" s="240"/>
      <c r="P94" s="240"/>
      <c r="Q94" s="240"/>
      <c r="R94" s="240"/>
      <c r="S94" s="240"/>
      <c r="T94" s="24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2" t="s">
        <v>156</v>
      </c>
      <c r="AU94" s="242" t="s">
        <v>85</v>
      </c>
      <c r="AV94" s="13" t="s">
        <v>82</v>
      </c>
      <c r="AW94" s="13" t="s">
        <v>35</v>
      </c>
      <c r="AX94" s="13" t="s">
        <v>75</v>
      </c>
      <c r="AY94" s="242" t="s">
        <v>144</v>
      </c>
    </row>
    <row r="95" s="14" customFormat="1">
      <c r="A95" s="14"/>
      <c r="B95" s="243"/>
      <c r="C95" s="244"/>
      <c r="D95" s="227" t="s">
        <v>156</v>
      </c>
      <c r="E95" s="245" t="s">
        <v>37</v>
      </c>
      <c r="F95" s="246" t="s">
        <v>249</v>
      </c>
      <c r="G95" s="244"/>
      <c r="H95" s="247">
        <v>850</v>
      </c>
      <c r="I95" s="248"/>
      <c r="J95" s="244"/>
      <c r="K95" s="244"/>
      <c r="L95" s="249"/>
      <c r="M95" s="250"/>
      <c r="N95" s="251"/>
      <c r="O95" s="251"/>
      <c r="P95" s="251"/>
      <c r="Q95" s="251"/>
      <c r="R95" s="251"/>
      <c r="S95" s="251"/>
      <c r="T95" s="252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3" t="s">
        <v>156</v>
      </c>
      <c r="AU95" s="253" t="s">
        <v>85</v>
      </c>
      <c r="AV95" s="14" t="s">
        <v>85</v>
      </c>
      <c r="AW95" s="14" t="s">
        <v>35</v>
      </c>
      <c r="AX95" s="14" t="s">
        <v>82</v>
      </c>
      <c r="AY95" s="253" t="s">
        <v>144</v>
      </c>
    </row>
    <row r="96" s="2" customFormat="1" ht="16.5" customHeight="1">
      <c r="A96" s="39"/>
      <c r="B96" s="40"/>
      <c r="C96" s="214" t="s">
        <v>85</v>
      </c>
      <c r="D96" s="214" t="s">
        <v>146</v>
      </c>
      <c r="E96" s="215" t="s">
        <v>160</v>
      </c>
      <c r="F96" s="216" t="s">
        <v>161</v>
      </c>
      <c r="G96" s="217" t="s">
        <v>149</v>
      </c>
      <c r="H96" s="218">
        <v>850</v>
      </c>
      <c r="I96" s="219"/>
      <c r="J96" s="220">
        <f>ROUND(I96*H96,2)</f>
        <v>0</v>
      </c>
      <c r="K96" s="216" t="s">
        <v>37</v>
      </c>
      <c r="L96" s="45"/>
      <c r="M96" s="221" t="s">
        <v>37</v>
      </c>
      <c r="N96" s="222" t="s">
        <v>48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5" t="s">
        <v>150</v>
      </c>
      <c r="AT96" s="225" t="s">
        <v>146</v>
      </c>
      <c r="AU96" s="225" t="s">
        <v>85</v>
      </c>
      <c r="AY96" s="18" t="s">
        <v>144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8" t="s">
        <v>150</v>
      </c>
      <c r="BK96" s="226">
        <f>ROUND(I96*H96,2)</f>
        <v>0</v>
      </c>
      <c r="BL96" s="18" t="s">
        <v>150</v>
      </c>
      <c r="BM96" s="225" t="s">
        <v>250</v>
      </c>
    </row>
    <row r="97" s="2" customFormat="1">
      <c r="A97" s="39"/>
      <c r="B97" s="40"/>
      <c r="C97" s="41"/>
      <c r="D97" s="227" t="s">
        <v>152</v>
      </c>
      <c r="E97" s="41"/>
      <c r="F97" s="228" t="s">
        <v>163</v>
      </c>
      <c r="G97" s="41"/>
      <c r="H97" s="41"/>
      <c r="I97" s="229"/>
      <c r="J97" s="41"/>
      <c r="K97" s="41"/>
      <c r="L97" s="45"/>
      <c r="M97" s="230"/>
      <c r="N97" s="231"/>
      <c r="O97" s="86"/>
      <c r="P97" s="86"/>
      <c r="Q97" s="86"/>
      <c r="R97" s="86"/>
      <c r="S97" s="86"/>
      <c r="T97" s="87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152</v>
      </c>
      <c r="AU97" s="18" t="s">
        <v>85</v>
      </c>
    </row>
    <row r="98" s="2" customFormat="1">
      <c r="A98" s="39"/>
      <c r="B98" s="40"/>
      <c r="C98" s="41"/>
      <c r="D98" s="227" t="s">
        <v>154</v>
      </c>
      <c r="E98" s="41"/>
      <c r="F98" s="232" t="s">
        <v>164</v>
      </c>
      <c r="G98" s="41"/>
      <c r="H98" s="41"/>
      <c r="I98" s="229"/>
      <c r="J98" s="41"/>
      <c r="K98" s="41"/>
      <c r="L98" s="45"/>
      <c r="M98" s="230"/>
      <c r="N98" s="231"/>
      <c r="O98" s="86"/>
      <c r="P98" s="86"/>
      <c r="Q98" s="86"/>
      <c r="R98" s="86"/>
      <c r="S98" s="86"/>
      <c r="T98" s="87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154</v>
      </c>
      <c r="AU98" s="18" t="s">
        <v>85</v>
      </c>
    </row>
    <row r="99" s="14" customFormat="1">
      <c r="A99" s="14"/>
      <c r="B99" s="243"/>
      <c r="C99" s="244"/>
      <c r="D99" s="227" t="s">
        <v>156</v>
      </c>
      <c r="E99" s="245" t="s">
        <v>37</v>
      </c>
      <c r="F99" s="246" t="s">
        <v>249</v>
      </c>
      <c r="G99" s="244"/>
      <c r="H99" s="247">
        <v>850</v>
      </c>
      <c r="I99" s="248"/>
      <c r="J99" s="244"/>
      <c r="K99" s="244"/>
      <c r="L99" s="249"/>
      <c r="M99" s="250"/>
      <c r="N99" s="251"/>
      <c r="O99" s="251"/>
      <c r="P99" s="251"/>
      <c r="Q99" s="251"/>
      <c r="R99" s="251"/>
      <c r="S99" s="251"/>
      <c r="T99" s="252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3" t="s">
        <v>156</v>
      </c>
      <c r="AU99" s="253" t="s">
        <v>85</v>
      </c>
      <c r="AV99" s="14" t="s">
        <v>85</v>
      </c>
      <c r="AW99" s="14" t="s">
        <v>35</v>
      </c>
      <c r="AX99" s="14" t="s">
        <v>82</v>
      </c>
      <c r="AY99" s="253" t="s">
        <v>144</v>
      </c>
    </row>
    <row r="100" s="2" customFormat="1" ht="16.5" customHeight="1">
      <c r="A100" s="39"/>
      <c r="B100" s="40"/>
      <c r="C100" s="214" t="s">
        <v>167</v>
      </c>
      <c r="D100" s="214" t="s">
        <v>146</v>
      </c>
      <c r="E100" s="215" t="s">
        <v>168</v>
      </c>
      <c r="F100" s="216" t="s">
        <v>169</v>
      </c>
      <c r="G100" s="217" t="s">
        <v>149</v>
      </c>
      <c r="H100" s="218">
        <v>850</v>
      </c>
      <c r="I100" s="219"/>
      <c r="J100" s="220">
        <f>ROUND(I100*H100,2)</f>
        <v>0</v>
      </c>
      <c r="K100" s="216" t="s">
        <v>37</v>
      </c>
      <c r="L100" s="45"/>
      <c r="M100" s="221" t="s">
        <v>37</v>
      </c>
      <c r="N100" s="222" t="s">
        <v>48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5" t="s">
        <v>150</v>
      </c>
      <c r="AT100" s="225" t="s">
        <v>146</v>
      </c>
      <c r="AU100" s="225" t="s">
        <v>85</v>
      </c>
      <c r="AY100" s="18" t="s">
        <v>144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8" t="s">
        <v>150</v>
      </c>
      <c r="BK100" s="226">
        <f>ROUND(I100*H100,2)</f>
        <v>0</v>
      </c>
      <c r="BL100" s="18" t="s">
        <v>150</v>
      </c>
      <c r="BM100" s="225" t="s">
        <v>251</v>
      </c>
    </row>
    <row r="101" s="2" customFormat="1">
      <c r="A101" s="39"/>
      <c r="B101" s="40"/>
      <c r="C101" s="41"/>
      <c r="D101" s="227" t="s">
        <v>152</v>
      </c>
      <c r="E101" s="41"/>
      <c r="F101" s="228" t="s">
        <v>171</v>
      </c>
      <c r="G101" s="41"/>
      <c r="H101" s="41"/>
      <c r="I101" s="229"/>
      <c r="J101" s="41"/>
      <c r="K101" s="41"/>
      <c r="L101" s="45"/>
      <c r="M101" s="230"/>
      <c r="N101" s="231"/>
      <c r="O101" s="86"/>
      <c r="P101" s="86"/>
      <c r="Q101" s="86"/>
      <c r="R101" s="86"/>
      <c r="S101" s="86"/>
      <c r="T101" s="87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152</v>
      </c>
      <c r="AU101" s="18" t="s">
        <v>85</v>
      </c>
    </row>
    <row r="102" s="2" customFormat="1">
      <c r="A102" s="39"/>
      <c r="B102" s="40"/>
      <c r="C102" s="41"/>
      <c r="D102" s="227" t="s">
        <v>154</v>
      </c>
      <c r="E102" s="41"/>
      <c r="F102" s="232" t="s">
        <v>172</v>
      </c>
      <c r="G102" s="41"/>
      <c r="H102" s="41"/>
      <c r="I102" s="229"/>
      <c r="J102" s="41"/>
      <c r="K102" s="41"/>
      <c r="L102" s="45"/>
      <c r="M102" s="230"/>
      <c r="N102" s="231"/>
      <c r="O102" s="86"/>
      <c r="P102" s="86"/>
      <c r="Q102" s="86"/>
      <c r="R102" s="86"/>
      <c r="S102" s="86"/>
      <c r="T102" s="87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154</v>
      </c>
      <c r="AU102" s="18" t="s">
        <v>85</v>
      </c>
    </row>
    <row r="103" s="14" customFormat="1">
      <c r="A103" s="14"/>
      <c r="B103" s="243"/>
      <c r="C103" s="244"/>
      <c r="D103" s="227" t="s">
        <v>156</v>
      </c>
      <c r="E103" s="245" t="s">
        <v>37</v>
      </c>
      <c r="F103" s="246" t="s">
        <v>249</v>
      </c>
      <c r="G103" s="244"/>
      <c r="H103" s="247">
        <v>850</v>
      </c>
      <c r="I103" s="248"/>
      <c r="J103" s="244"/>
      <c r="K103" s="244"/>
      <c r="L103" s="249"/>
      <c r="M103" s="250"/>
      <c r="N103" s="251"/>
      <c r="O103" s="251"/>
      <c r="P103" s="251"/>
      <c r="Q103" s="251"/>
      <c r="R103" s="251"/>
      <c r="S103" s="251"/>
      <c r="T103" s="252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3" t="s">
        <v>156</v>
      </c>
      <c r="AU103" s="253" t="s">
        <v>85</v>
      </c>
      <c r="AV103" s="14" t="s">
        <v>85</v>
      </c>
      <c r="AW103" s="14" t="s">
        <v>35</v>
      </c>
      <c r="AX103" s="14" t="s">
        <v>82</v>
      </c>
      <c r="AY103" s="253" t="s">
        <v>144</v>
      </c>
    </row>
    <row r="104" s="12" customFormat="1" ht="25.92" customHeight="1">
      <c r="A104" s="12"/>
      <c r="B104" s="198"/>
      <c r="C104" s="199"/>
      <c r="D104" s="200" t="s">
        <v>74</v>
      </c>
      <c r="E104" s="201" t="s">
        <v>173</v>
      </c>
      <c r="F104" s="201" t="s">
        <v>174</v>
      </c>
      <c r="G104" s="199"/>
      <c r="H104" s="199"/>
      <c r="I104" s="202"/>
      <c r="J104" s="203">
        <f>BK104</f>
        <v>0</v>
      </c>
      <c r="K104" s="199"/>
      <c r="L104" s="204"/>
      <c r="M104" s="205"/>
      <c r="N104" s="206"/>
      <c r="O104" s="206"/>
      <c r="P104" s="207">
        <f>SUM(P105:P108)</f>
        <v>0</v>
      </c>
      <c r="Q104" s="206"/>
      <c r="R104" s="207">
        <f>SUM(R105:R108)</f>
        <v>0</v>
      </c>
      <c r="S104" s="206"/>
      <c r="T104" s="208">
        <f>SUM(T105:T108)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9" t="s">
        <v>150</v>
      </c>
      <c r="AT104" s="210" t="s">
        <v>74</v>
      </c>
      <c r="AU104" s="210" t="s">
        <v>75</v>
      </c>
      <c r="AY104" s="209" t="s">
        <v>144</v>
      </c>
      <c r="BK104" s="211">
        <f>SUM(BK105:BK108)</f>
        <v>0</v>
      </c>
    </row>
    <row r="105" s="2" customFormat="1" ht="16.5" customHeight="1">
      <c r="A105" s="39"/>
      <c r="B105" s="40"/>
      <c r="C105" s="214" t="s">
        <v>150</v>
      </c>
      <c r="D105" s="214" t="s">
        <v>146</v>
      </c>
      <c r="E105" s="215" t="s">
        <v>175</v>
      </c>
      <c r="F105" s="216" t="s">
        <v>176</v>
      </c>
      <c r="G105" s="217" t="s">
        <v>149</v>
      </c>
      <c r="H105" s="218">
        <v>-850</v>
      </c>
      <c r="I105" s="219"/>
      <c r="J105" s="220">
        <f>ROUND(I105*H105,2)</f>
        <v>0</v>
      </c>
      <c r="K105" s="216" t="s">
        <v>37</v>
      </c>
      <c r="L105" s="45"/>
      <c r="M105" s="221" t="s">
        <v>37</v>
      </c>
      <c r="N105" s="222" t="s">
        <v>48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5" t="s">
        <v>150</v>
      </c>
      <c r="AT105" s="225" t="s">
        <v>146</v>
      </c>
      <c r="AU105" s="225" t="s">
        <v>82</v>
      </c>
      <c r="AY105" s="18" t="s">
        <v>144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8" t="s">
        <v>150</v>
      </c>
      <c r="BK105" s="226">
        <f>ROUND(I105*H105,2)</f>
        <v>0</v>
      </c>
      <c r="BL105" s="18" t="s">
        <v>150</v>
      </c>
      <c r="BM105" s="225" t="s">
        <v>252</v>
      </c>
    </row>
    <row r="106" s="2" customFormat="1">
      <c r="A106" s="39"/>
      <c r="B106" s="40"/>
      <c r="C106" s="41"/>
      <c r="D106" s="227" t="s">
        <v>152</v>
      </c>
      <c r="E106" s="41"/>
      <c r="F106" s="228" t="s">
        <v>176</v>
      </c>
      <c r="G106" s="41"/>
      <c r="H106" s="41"/>
      <c r="I106" s="229"/>
      <c r="J106" s="41"/>
      <c r="K106" s="41"/>
      <c r="L106" s="45"/>
      <c r="M106" s="230"/>
      <c r="N106" s="231"/>
      <c r="O106" s="86"/>
      <c r="P106" s="86"/>
      <c r="Q106" s="86"/>
      <c r="R106" s="86"/>
      <c r="S106" s="86"/>
      <c r="T106" s="87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152</v>
      </c>
      <c r="AU106" s="18" t="s">
        <v>82</v>
      </c>
    </row>
    <row r="107" s="2" customFormat="1">
      <c r="A107" s="39"/>
      <c r="B107" s="40"/>
      <c r="C107" s="41"/>
      <c r="D107" s="227" t="s">
        <v>154</v>
      </c>
      <c r="E107" s="41"/>
      <c r="F107" s="232" t="s">
        <v>178</v>
      </c>
      <c r="G107" s="41"/>
      <c r="H107" s="41"/>
      <c r="I107" s="229"/>
      <c r="J107" s="41"/>
      <c r="K107" s="41"/>
      <c r="L107" s="45"/>
      <c r="M107" s="230"/>
      <c r="N107" s="231"/>
      <c r="O107" s="86"/>
      <c r="P107" s="86"/>
      <c r="Q107" s="86"/>
      <c r="R107" s="86"/>
      <c r="S107" s="86"/>
      <c r="T107" s="87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154</v>
      </c>
      <c r="AU107" s="18" t="s">
        <v>82</v>
      </c>
    </row>
    <row r="108" s="14" customFormat="1">
      <c r="A108" s="14"/>
      <c r="B108" s="243"/>
      <c r="C108" s="244"/>
      <c r="D108" s="227" t="s">
        <v>156</v>
      </c>
      <c r="E108" s="245" t="s">
        <v>37</v>
      </c>
      <c r="F108" s="246" t="s">
        <v>253</v>
      </c>
      <c r="G108" s="244"/>
      <c r="H108" s="247">
        <v>-850</v>
      </c>
      <c r="I108" s="248"/>
      <c r="J108" s="244"/>
      <c r="K108" s="244"/>
      <c r="L108" s="249"/>
      <c r="M108" s="254"/>
      <c r="N108" s="255"/>
      <c r="O108" s="255"/>
      <c r="P108" s="255"/>
      <c r="Q108" s="255"/>
      <c r="R108" s="255"/>
      <c r="S108" s="255"/>
      <c r="T108" s="256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3" t="s">
        <v>156</v>
      </c>
      <c r="AU108" s="253" t="s">
        <v>82</v>
      </c>
      <c r="AV108" s="14" t="s">
        <v>85</v>
      </c>
      <c r="AW108" s="14" t="s">
        <v>35</v>
      </c>
      <c r="AX108" s="14" t="s">
        <v>82</v>
      </c>
      <c r="AY108" s="253" t="s">
        <v>144</v>
      </c>
    </row>
    <row r="109" s="2" customFormat="1" ht="6.96" customHeight="1">
      <c r="A109" s="39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45"/>
      <c r="M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</sheetData>
  <sheetProtection sheet="1" autoFilter="0" formatColumns="0" formatRows="0" objects="1" scenarios="1" spinCount="100000" saltValue="KMFFx6C9MKclbotIoKW4ahnwAhXjpnDvELy7yBB3F3zGArNZe4fgSKl052xTw2CCzS57sNizA7HpZRnsmfhUhg==" hashValue="ojip5yUHOFjfSVIgfGObrQ64UwV23e3GRwD18WvrJu/jnxvNPlBFzXV0odJSAku+a8mlqUTkE64CcwIHx56XQw==" algorithmName="SHA-512" password="CC35"/>
  <autoFilter ref="C87:K10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106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85</v>
      </c>
    </row>
    <row r="4" s="1" customFormat="1" ht="24.96" customHeight="1">
      <c r="B4" s="21"/>
      <c r="D4" s="142" t="s">
        <v>117</v>
      </c>
      <c r="L4" s="21"/>
      <c r="M4" s="143" t="s">
        <v>10</v>
      </c>
      <c r="AT4" s="18" t="s">
        <v>35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Labe, Čelákovice – Klavary, odstranění nánosů z plavebních kanálů</v>
      </c>
      <c r="F7" s="144"/>
      <c r="G7" s="144"/>
      <c r="H7" s="144"/>
      <c r="L7" s="21"/>
    </row>
    <row r="8" s="1" customFormat="1" ht="12" customHeight="1">
      <c r="B8" s="21"/>
      <c r="D8" s="144" t="s">
        <v>118</v>
      </c>
      <c r="L8" s="21"/>
    </row>
    <row r="9" s="2" customFormat="1" ht="16.5" customHeight="1">
      <c r="A9" s="39"/>
      <c r="B9" s="45"/>
      <c r="C9" s="39"/>
      <c r="D9" s="39"/>
      <c r="E9" s="145" t="s">
        <v>232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120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187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5" t="s">
        <v>19</v>
      </c>
      <c r="G13" s="39"/>
      <c r="H13" s="39"/>
      <c r="I13" s="144" t="s">
        <v>20</v>
      </c>
      <c r="J13" s="135" t="s">
        <v>21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22</v>
      </c>
      <c r="E14" s="39"/>
      <c r="F14" s="135" t="s">
        <v>23</v>
      </c>
      <c r="G14" s="39"/>
      <c r="H14" s="39"/>
      <c r="I14" s="144" t="s">
        <v>24</v>
      </c>
      <c r="J14" s="148" t="str">
        <f>'Rekapitulace stavby'!AN8</f>
        <v>18.11.2025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26</v>
      </c>
      <c r="E16" s="39"/>
      <c r="F16" s="39"/>
      <c r="G16" s="39"/>
      <c r="H16" s="39"/>
      <c r="I16" s="144" t="s">
        <v>27</v>
      </c>
      <c r="J16" s="135" t="s">
        <v>28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5" t="s">
        <v>29</v>
      </c>
      <c r="F17" s="39"/>
      <c r="G17" s="39"/>
      <c r="H17" s="39"/>
      <c r="I17" s="144" t="s">
        <v>30</v>
      </c>
      <c r="J17" s="135" t="s">
        <v>31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32</v>
      </c>
      <c r="E19" s="39"/>
      <c r="F19" s="39"/>
      <c r="G19" s="39"/>
      <c r="H19" s="39"/>
      <c r="I19" s="144" t="s">
        <v>27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5"/>
      <c r="G20" s="135"/>
      <c r="H20" s="135"/>
      <c r="I20" s="144" t="s">
        <v>30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34</v>
      </c>
      <c r="E22" s="39"/>
      <c r="F22" s="39"/>
      <c r="G22" s="39"/>
      <c r="H22" s="39"/>
      <c r="I22" s="144" t="s">
        <v>27</v>
      </c>
      <c r="J22" s="135" t="s">
        <v>28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5" t="s">
        <v>29</v>
      </c>
      <c r="F23" s="39"/>
      <c r="G23" s="39"/>
      <c r="H23" s="39"/>
      <c r="I23" s="144" t="s">
        <v>30</v>
      </c>
      <c r="J23" s="135" t="s">
        <v>31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36</v>
      </c>
      <c r="E25" s="39"/>
      <c r="F25" s="39"/>
      <c r="G25" s="39"/>
      <c r="H25" s="39"/>
      <c r="I25" s="144" t="s">
        <v>27</v>
      </c>
      <c r="J25" s="135" t="s">
        <v>37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5" t="s">
        <v>38</v>
      </c>
      <c r="F26" s="39"/>
      <c r="G26" s="39"/>
      <c r="H26" s="39"/>
      <c r="I26" s="144" t="s">
        <v>30</v>
      </c>
      <c r="J26" s="135" t="s">
        <v>37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39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9"/>
      <c r="B29" s="150"/>
      <c r="C29" s="149"/>
      <c r="D29" s="149"/>
      <c r="E29" s="151" t="s">
        <v>40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41</v>
      </c>
      <c r="E32" s="39"/>
      <c r="F32" s="39"/>
      <c r="G32" s="39"/>
      <c r="H32" s="39"/>
      <c r="I32" s="39"/>
      <c r="J32" s="155">
        <f>ROUND(J90,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43</v>
      </c>
      <c r="G34" s="39"/>
      <c r="H34" s="39"/>
      <c r="I34" s="156" t="s">
        <v>42</v>
      </c>
      <c r="J34" s="156" t="s">
        <v>44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57" t="s">
        <v>45</v>
      </c>
      <c r="E35" s="144" t="s">
        <v>46</v>
      </c>
      <c r="F35" s="158">
        <f>ROUND((SUM(BE90:BE109)),  2)</f>
        <v>0</v>
      </c>
      <c r="G35" s="39"/>
      <c r="H35" s="39"/>
      <c r="I35" s="159">
        <v>0.20999999999999999</v>
      </c>
      <c r="J35" s="158">
        <f>ROUND(((SUM(BE90:BE109))*I35),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4" t="s">
        <v>47</v>
      </c>
      <c r="F36" s="158">
        <f>ROUND((SUM(BF90:BF109)),  2)</f>
        <v>0</v>
      </c>
      <c r="G36" s="39"/>
      <c r="H36" s="39"/>
      <c r="I36" s="159">
        <v>0.14999999999999999</v>
      </c>
      <c r="J36" s="158">
        <f>ROUND(((SUM(BF90:BF109))*I36),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44" t="s">
        <v>45</v>
      </c>
      <c r="E37" s="144" t="s">
        <v>48</v>
      </c>
      <c r="F37" s="158">
        <f>ROUND((SUM(BG90:BG109)),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49</v>
      </c>
      <c r="F38" s="158">
        <f>ROUND((SUM(BH90:BH109)),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50</v>
      </c>
      <c r="F39" s="158">
        <f>ROUND((SUM(BI90:BI109)),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122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Labe, Čelákovice – Klavary, odstranění nánosů z plavebních kanálů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232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120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1" t="str">
        <f>E11</f>
        <v>VON - Vedlejší a ostatní náklady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22</v>
      </c>
      <c r="D56" s="41"/>
      <c r="E56" s="41"/>
      <c r="F56" s="28" t="str">
        <f>F14</f>
        <v>Labe</v>
      </c>
      <c r="G56" s="41"/>
      <c r="H56" s="41"/>
      <c r="I56" s="33" t="s">
        <v>24</v>
      </c>
      <c r="J56" s="74" t="str">
        <f>IF(J14="","",J14)</f>
        <v>18.11.2025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26</v>
      </c>
      <c r="D58" s="41"/>
      <c r="E58" s="41"/>
      <c r="F58" s="28" t="str">
        <f>E17</f>
        <v>Povodí Labe, státní podnik</v>
      </c>
      <c r="G58" s="41"/>
      <c r="H58" s="41"/>
      <c r="I58" s="33" t="s">
        <v>34</v>
      </c>
      <c r="J58" s="37" t="str">
        <f>E23</f>
        <v>Povodí Labe, státní podnik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32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>Ing. Eva Morkesová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123</v>
      </c>
      <c r="D61" s="173"/>
      <c r="E61" s="173"/>
      <c r="F61" s="173"/>
      <c r="G61" s="173"/>
      <c r="H61" s="173"/>
      <c r="I61" s="173"/>
      <c r="J61" s="174" t="s">
        <v>124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73</v>
      </c>
      <c r="D63" s="41"/>
      <c r="E63" s="41"/>
      <c r="F63" s="41"/>
      <c r="G63" s="41"/>
      <c r="H63" s="41"/>
      <c r="I63" s="41"/>
      <c r="J63" s="104">
        <f>J90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125</v>
      </c>
    </row>
    <row r="64" s="9" customFormat="1" ht="24.96" customHeight="1">
      <c r="A64" s="9"/>
      <c r="B64" s="176"/>
      <c r="C64" s="177"/>
      <c r="D64" s="178" t="s">
        <v>188</v>
      </c>
      <c r="E64" s="179"/>
      <c r="F64" s="179"/>
      <c r="G64" s="179"/>
      <c r="H64" s="179"/>
      <c r="I64" s="179"/>
      <c r="J64" s="180">
        <f>J91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189</v>
      </c>
      <c r="E65" s="184"/>
      <c r="F65" s="184"/>
      <c r="G65" s="184"/>
      <c r="H65" s="184"/>
      <c r="I65" s="184"/>
      <c r="J65" s="185">
        <f>J92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2"/>
      <c r="C66" s="127"/>
      <c r="D66" s="183" t="s">
        <v>190</v>
      </c>
      <c r="E66" s="184"/>
      <c r="F66" s="184"/>
      <c r="G66" s="184"/>
      <c r="H66" s="184"/>
      <c r="I66" s="184"/>
      <c r="J66" s="185">
        <f>J95</f>
        <v>0</v>
      </c>
      <c r="K66" s="127"/>
      <c r="L66" s="18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2"/>
      <c r="C67" s="127"/>
      <c r="D67" s="183" t="s">
        <v>191</v>
      </c>
      <c r="E67" s="184"/>
      <c r="F67" s="184"/>
      <c r="G67" s="184"/>
      <c r="H67" s="184"/>
      <c r="I67" s="184"/>
      <c r="J67" s="185">
        <f>J104</f>
        <v>0</v>
      </c>
      <c r="K67" s="127"/>
      <c r="L67" s="18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2"/>
      <c r="C68" s="127"/>
      <c r="D68" s="183" t="s">
        <v>192</v>
      </c>
      <c r="E68" s="184"/>
      <c r="F68" s="184"/>
      <c r="G68" s="184"/>
      <c r="H68" s="184"/>
      <c r="I68" s="184"/>
      <c r="J68" s="185">
        <f>J107</f>
        <v>0</v>
      </c>
      <c r="K68" s="127"/>
      <c r="L68" s="18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46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6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3"/>
      <c r="C74" s="64"/>
      <c r="D74" s="64"/>
      <c r="E74" s="64"/>
      <c r="F74" s="64"/>
      <c r="G74" s="64"/>
      <c r="H74" s="64"/>
      <c r="I74" s="64"/>
      <c r="J74" s="64"/>
      <c r="K74" s="64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129</v>
      </c>
      <c r="D75" s="41"/>
      <c r="E75" s="41"/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46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71" t="str">
        <f>E7</f>
        <v>Labe, Čelákovice – Klavary, odstranění nánosů z plavebních kanálů</v>
      </c>
      <c r="F78" s="33"/>
      <c r="G78" s="33"/>
      <c r="H78" s="33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" customFormat="1" ht="12" customHeight="1">
      <c r="B79" s="22"/>
      <c r="C79" s="33" t="s">
        <v>118</v>
      </c>
      <c r="D79" s="23"/>
      <c r="E79" s="23"/>
      <c r="F79" s="23"/>
      <c r="G79" s="23"/>
      <c r="H79" s="23"/>
      <c r="I79" s="23"/>
      <c r="J79" s="23"/>
      <c r="K79" s="23"/>
      <c r="L79" s="21"/>
    </row>
    <row r="80" s="2" customFormat="1" ht="16.5" customHeight="1">
      <c r="A80" s="39"/>
      <c r="B80" s="40"/>
      <c r="C80" s="41"/>
      <c r="D80" s="41"/>
      <c r="E80" s="171" t="s">
        <v>232</v>
      </c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120</v>
      </c>
      <c r="D81" s="41"/>
      <c r="E81" s="41"/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1" t="str">
        <f>E11</f>
        <v>VON - Vedlejší a ostatní náklady</v>
      </c>
      <c r="F82" s="41"/>
      <c r="G82" s="41"/>
      <c r="H82" s="41"/>
      <c r="I82" s="41"/>
      <c r="J82" s="41"/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22</v>
      </c>
      <c r="D84" s="41"/>
      <c r="E84" s="41"/>
      <c r="F84" s="28" t="str">
        <f>F14</f>
        <v>Labe</v>
      </c>
      <c r="G84" s="41"/>
      <c r="H84" s="41"/>
      <c r="I84" s="33" t="s">
        <v>24</v>
      </c>
      <c r="J84" s="74" t="str">
        <f>IF(J14="","",J14)</f>
        <v>18.11.2025</v>
      </c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25.65" customHeight="1">
      <c r="A86" s="39"/>
      <c r="B86" s="40"/>
      <c r="C86" s="33" t="s">
        <v>26</v>
      </c>
      <c r="D86" s="41"/>
      <c r="E86" s="41"/>
      <c r="F86" s="28" t="str">
        <f>E17</f>
        <v>Povodí Labe, státní podnik</v>
      </c>
      <c r="G86" s="41"/>
      <c r="H86" s="41"/>
      <c r="I86" s="33" t="s">
        <v>34</v>
      </c>
      <c r="J86" s="37" t="str">
        <f>E23</f>
        <v>Povodí Labe, státní podnik</v>
      </c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32</v>
      </c>
      <c r="D87" s="41"/>
      <c r="E87" s="41"/>
      <c r="F87" s="28" t="str">
        <f>IF(E20="","",E20)</f>
        <v>Vyplň údaj</v>
      </c>
      <c r="G87" s="41"/>
      <c r="H87" s="41"/>
      <c r="I87" s="33" t="s">
        <v>36</v>
      </c>
      <c r="J87" s="37" t="str">
        <f>E26</f>
        <v>Ing. Eva Morkesová</v>
      </c>
      <c r="K87" s="41"/>
      <c r="L87" s="146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46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87"/>
      <c r="B89" s="188"/>
      <c r="C89" s="189" t="s">
        <v>130</v>
      </c>
      <c r="D89" s="190" t="s">
        <v>60</v>
      </c>
      <c r="E89" s="190" t="s">
        <v>56</v>
      </c>
      <c r="F89" s="190" t="s">
        <v>57</v>
      </c>
      <c r="G89" s="190" t="s">
        <v>131</v>
      </c>
      <c r="H89" s="190" t="s">
        <v>132</v>
      </c>
      <c r="I89" s="190" t="s">
        <v>133</v>
      </c>
      <c r="J89" s="190" t="s">
        <v>124</v>
      </c>
      <c r="K89" s="191" t="s">
        <v>134</v>
      </c>
      <c r="L89" s="192"/>
      <c r="M89" s="94" t="s">
        <v>37</v>
      </c>
      <c r="N89" s="95" t="s">
        <v>45</v>
      </c>
      <c r="O89" s="95" t="s">
        <v>135</v>
      </c>
      <c r="P89" s="95" t="s">
        <v>136</v>
      </c>
      <c r="Q89" s="95" t="s">
        <v>137</v>
      </c>
      <c r="R89" s="95" t="s">
        <v>138</v>
      </c>
      <c r="S89" s="95" t="s">
        <v>139</v>
      </c>
      <c r="T89" s="96" t="s">
        <v>140</v>
      </c>
      <c r="U89" s="187"/>
      <c r="V89" s="187"/>
      <c r="W89" s="187"/>
      <c r="X89" s="187"/>
      <c r="Y89" s="187"/>
      <c r="Z89" s="187"/>
      <c r="AA89" s="187"/>
      <c r="AB89" s="187"/>
      <c r="AC89" s="187"/>
      <c r="AD89" s="187"/>
      <c r="AE89" s="187"/>
    </row>
    <row r="90" s="2" customFormat="1" ht="22.8" customHeight="1">
      <c r="A90" s="39"/>
      <c r="B90" s="40"/>
      <c r="C90" s="101" t="s">
        <v>141</v>
      </c>
      <c r="D90" s="41"/>
      <c r="E90" s="41"/>
      <c r="F90" s="41"/>
      <c r="G90" s="41"/>
      <c r="H90" s="41"/>
      <c r="I90" s="41"/>
      <c r="J90" s="193">
        <f>BK90</f>
        <v>0</v>
      </c>
      <c r="K90" s="41"/>
      <c r="L90" s="45"/>
      <c r="M90" s="97"/>
      <c r="N90" s="194"/>
      <c r="O90" s="98"/>
      <c r="P90" s="195">
        <f>P91</f>
        <v>0</v>
      </c>
      <c r="Q90" s="98"/>
      <c r="R90" s="195">
        <f>R91</f>
        <v>0</v>
      </c>
      <c r="S90" s="98"/>
      <c r="T90" s="196">
        <f>T91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74</v>
      </c>
      <c r="AU90" s="18" t="s">
        <v>125</v>
      </c>
      <c r="BK90" s="197">
        <f>BK91</f>
        <v>0</v>
      </c>
    </row>
    <row r="91" s="12" customFormat="1" ht="25.92" customHeight="1">
      <c r="A91" s="12"/>
      <c r="B91" s="198"/>
      <c r="C91" s="199"/>
      <c r="D91" s="200" t="s">
        <v>74</v>
      </c>
      <c r="E91" s="201" t="s">
        <v>193</v>
      </c>
      <c r="F91" s="201" t="s">
        <v>194</v>
      </c>
      <c r="G91" s="199"/>
      <c r="H91" s="199"/>
      <c r="I91" s="202"/>
      <c r="J91" s="203">
        <f>BK91</f>
        <v>0</v>
      </c>
      <c r="K91" s="199"/>
      <c r="L91" s="204"/>
      <c r="M91" s="205"/>
      <c r="N91" s="206"/>
      <c r="O91" s="206"/>
      <c r="P91" s="207">
        <f>P92+P95+P104+P107</f>
        <v>0</v>
      </c>
      <c r="Q91" s="206"/>
      <c r="R91" s="207">
        <f>R92+R95+R104+R107</f>
        <v>0</v>
      </c>
      <c r="S91" s="206"/>
      <c r="T91" s="208">
        <f>T92+T95+T104+T107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9" t="s">
        <v>150</v>
      </c>
      <c r="AT91" s="210" t="s">
        <v>74</v>
      </c>
      <c r="AU91" s="210" t="s">
        <v>75</v>
      </c>
      <c r="AY91" s="209" t="s">
        <v>144</v>
      </c>
      <c r="BK91" s="211">
        <f>BK92+BK95+BK104+BK107</f>
        <v>0</v>
      </c>
    </row>
    <row r="92" s="12" customFormat="1" ht="22.8" customHeight="1">
      <c r="A92" s="12"/>
      <c r="B92" s="198"/>
      <c r="C92" s="199"/>
      <c r="D92" s="200" t="s">
        <v>74</v>
      </c>
      <c r="E92" s="212" t="s">
        <v>195</v>
      </c>
      <c r="F92" s="212" t="s">
        <v>196</v>
      </c>
      <c r="G92" s="199"/>
      <c r="H92" s="199"/>
      <c r="I92" s="202"/>
      <c r="J92" s="213">
        <f>BK92</f>
        <v>0</v>
      </c>
      <c r="K92" s="199"/>
      <c r="L92" s="204"/>
      <c r="M92" s="205"/>
      <c r="N92" s="206"/>
      <c r="O92" s="206"/>
      <c r="P92" s="207">
        <f>SUM(P93:P94)</f>
        <v>0</v>
      </c>
      <c r="Q92" s="206"/>
      <c r="R92" s="207">
        <f>SUM(R93:R94)</f>
        <v>0</v>
      </c>
      <c r="S92" s="206"/>
      <c r="T92" s="208">
        <f>SUM(T93:T94)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9" t="s">
        <v>150</v>
      </c>
      <c r="AT92" s="210" t="s">
        <v>74</v>
      </c>
      <c r="AU92" s="210" t="s">
        <v>82</v>
      </c>
      <c r="AY92" s="209" t="s">
        <v>144</v>
      </c>
      <c r="BK92" s="211">
        <f>SUM(BK93:BK94)</f>
        <v>0</v>
      </c>
    </row>
    <row r="93" s="2" customFormat="1" ht="16.5" customHeight="1">
      <c r="A93" s="39"/>
      <c r="B93" s="40"/>
      <c r="C93" s="214" t="s">
        <v>82</v>
      </c>
      <c r="D93" s="214" t="s">
        <v>146</v>
      </c>
      <c r="E93" s="215" t="s">
        <v>197</v>
      </c>
      <c r="F93" s="216" t="s">
        <v>198</v>
      </c>
      <c r="G93" s="217" t="s">
        <v>199</v>
      </c>
      <c r="H93" s="218">
        <v>1</v>
      </c>
      <c r="I93" s="219"/>
      <c r="J93" s="220">
        <f>ROUND(I93*H93,2)</f>
        <v>0</v>
      </c>
      <c r="K93" s="216" t="s">
        <v>37</v>
      </c>
      <c r="L93" s="45"/>
      <c r="M93" s="221" t="s">
        <v>37</v>
      </c>
      <c r="N93" s="222" t="s">
        <v>48</v>
      </c>
      <c r="O93" s="86"/>
      <c r="P93" s="223">
        <f>O93*H93</f>
        <v>0</v>
      </c>
      <c r="Q93" s="223">
        <v>0</v>
      </c>
      <c r="R93" s="223">
        <f>Q93*H93</f>
        <v>0</v>
      </c>
      <c r="S93" s="223">
        <v>0</v>
      </c>
      <c r="T93" s="224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5" t="s">
        <v>200</v>
      </c>
      <c r="AT93" s="225" t="s">
        <v>146</v>
      </c>
      <c r="AU93" s="225" t="s">
        <v>85</v>
      </c>
      <c r="AY93" s="18" t="s">
        <v>144</v>
      </c>
      <c r="BE93" s="226">
        <f>IF(N93="základní",J93,0)</f>
        <v>0</v>
      </c>
      <c r="BF93" s="226">
        <f>IF(N93="snížená",J93,0)</f>
        <v>0</v>
      </c>
      <c r="BG93" s="226">
        <f>IF(N93="zákl. přenesená",J93,0)</f>
        <v>0</v>
      </c>
      <c r="BH93" s="226">
        <f>IF(N93="sníž. přenesená",J93,0)</f>
        <v>0</v>
      </c>
      <c r="BI93" s="226">
        <f>IF(N93="nulová",J93,0)</f>
        <v>0</v>
      </c>
      <c r="BJ93" s="18" t="s">
        <v>150</v>
      </c>
      <c r="BK93" s="226">
        <f>ROUND(I93*H93,2)</f>
        <v>0</v>
      </c>
      <c r="BL93" s="18" t="s">
        <v>200</v>
      </c>
      <c r="BM93" s="225" t="s">
        <v>254</v>
      </c>
    </row>
    <row r="94" s="2" customFormat="1">
      <c r="A94" s="39"/>
      <c r="B94" s="40"/>
      <c r="C94" s="41"/>
      <c r="D94" s="227" t="s">
        <v>152</v>
      </c>
      <c r="E94" s="41"/>
      <c r="F94" s="228" t="s">
        <v>198</v>
      </c>
      <c r="G94" s="41"/>
      <c r="H94" s="41"/>
      <c r="I94" s="229"/>
      <c r="J94" s="41"/>
      <c r="K94" s="41"/>
      <c r="L94" s="45"/>
      <c r="M94" s="230"/>
      <c r="N94" s="231"/>
      <c r="O94" s="86"/>
      <c r="P94" s="86"/>
      <c r="Q94" s="86"/>
      <c r="R94" s="86"/>
      <c r="S94" s="86"/>
      <c r="T94" s="87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152</v>
      </c>
      <c r="AU94" s="18" t="s">
        <v>85</v>
      </c>
    </row>
    <row r="95" s="12" customFormat="1" ht="22.8" customHeight="1">
      <c r="A95" s="12"/>
      <c r="B95" s="198"/>
      <c r="C95" s="199"/>
      <c r="D95" s="200" t="s">
        <v>74</v>
      </c>
      <c r="E95" s="212" t="s">
        <v>202</v>
      </c>
      <c r="F95" s="212" t="s">
        <v>203</v>
      </c>
      <c r="G95" s="199"/>
      <c r="H95" s="199"/>
      <c r="I95" s="202"/>
      <c r="J95" s="213">
        <f>BK95</f>
        <v>0</v>
      </c>
      <c r="K95" s="199"/>
      <c r="L95" s="204"/>
      <c r="M95" s="205"/>
      <c r="N95" s="206"/>
      <c r="O95" s="206"/>
      <c r="P95" s="207">
        <f>SUM(P96:P103)</f>
        <v>0</v>
      </c>
      <c r="Q95" s="206"/>
      <c r="R95" s="207">
        <f>SUM(R96:R103)</f>
        <v>0</v>
      </c>
      <c r="S95" s="206"/>
      <c r="T95" s="208">
        <f>SUM(T96:T103)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9" t="s">
        <v>150</v>
      </c>
      <c r="AT95" s="210" t="s">
        <v>74</v>
      </c>
      <c r="AU95" s="210" t="s">
        <v>82</v>
      </c>
      <c r="AY95" s="209" t="s">
        <v>144</v>
      </c>
      <c r="BK95" s="211">
        <f>SUM(BK96:BK103)</f>
        <v>0</v>
      </c>
    </row>
    <row r="96" s="2" customFormat="1" ht="16.5" customHeight="1">
      <c r="A96" s="39"/>
      <c r="B96" s="40"/>
      <c r="C96" s="214" t="s">
        <v>85</v>
      </c>
      <c r="D96" s="214" t="s">
        <v>146</v>
      </c>
      <c r="E96" s="215" t="s">
        <v>204</v>
      </c>
      <c r="F96" s="216" t="s">
        <v>205</v>
      </c>
      <c r="G96" s="217" t="s">
        <v>206</v>
      </c>
      <c r="H96" s="218">
        <v>1</v>
      </c>
      <c r="I96" s="219"/>
      <c r="J96" s="220">
        <f>ROUND(I96*H96,2)</f>
        <v>0</v>
      </c>
      <c r="K96" s="216" t="s">
        <v>37</v>
      </c>
      <c r="L96" s="45"/>
      <c r="M96" s="221" t="s">
        <v>37</v>
      </c>
      <c r="N96" s="222" t="s">
        <v>48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5" t="s">
        <v>200</v>
      </c>
      <c r="AT96" s="225" t="s">
        <v>146</v>
      </c>
      <c r="AU96" s="225" t="s">
        <v>85</v>
      </c>
      <c r="AY96" s="18" t="s">
        <v>144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8" t="s">
        <v>150</v>
      </c>
      <c r="BK96" s="226">
        <f>ROUND(I96*H96,2)</f>
        <v>0</v>
      </c>
      <c r="BL96" s="18" t="s">
        <v>200</v>
      </c>
      <c r="BM96" s="225" t="s">
        <v>255</v>
      </c>
    </row>
    <row r="97" s="2" customFormat="1">
      <c r="A97" s="39"/>
      <c r="B97" s="40"/>
      <c r="C97" s="41"/>
      <c r="D97" s="227" t="s">
        <v>152</v>
      </c>
      <c r="E97" s="41"/>
      <c r="F97" s="228" t="s">
        <v>208</v>
      </c>
      <c r="G97" s="41"/>
      <c r="H97" s="41"/>
      <c r="I97" s="229"/>
      <c r="J97" s="41"/>
      <c r="K97" s="41"/>
      <c r="L97" s="45"/>
      <c r="M97" s="230"/>
      <c r="N97" s="231"/>
      <c r="O97" s="86"/>
      <c r="P97" s="86"/>
      <c r="Q97" s="86"/>
      <c r="R97" s="86"/>
      <c r="S97" s="86"/>
      <c r="T97" s="87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152</v>
      </c>
      <c r="AU97" s="18" t="s">
        <v>85</v>
      </c>
    </row>
    <row r="98" s="2" customFormat="1" ht="44.25" customHeight="1">
      <c r="A98" s="39"/>
      <c r="B98" s="40"/>
      <c r="C98" s="214" t="s">
        <v>167</v>
      </c>
      <c r="D98" s="214" t="s">
        <v>146</v>
      </c>
      <c r="E98" s="215" t="s">
        <v>209</v>
      </c>
      <c r="F98" s="216" t="s">
        <v>210</v>
      </c>
      <c r="G98" s="217" t="s">
        <v>206</v>
      </c>
      <c r="H98" s="218">
        <v>1</v>
      </c>
      <c r="I98" s="219"/>
      <c r="J98" s="220">
        <f>ROUND(I98*H98,2)</f>
        <v>0</v>
      </c>
      <c r="K98" s="216" t="s">
        <v>37</v>
      </c>
      <c r="L98" s="45"/>
      <c r="M98" s="221" t="s">
        <v>37</v>
      </c>
      <c r="N98" s="222" t="s">
        <v>48</v>
      </c>
      <c r="O98" s="86"/>
      <c r="P98" s="223">
        <f>O98*H98</f>
        <v>0</v>
      </c>
      <c r="Q98" s="223">
        <v>0</v>
      </c>
      <c r="R98" s="223">
        <f>Q98*H98</f>
        <v>0</v>
      </c>
      <c r="S98" s="223">
        <v>0</v>
      </c>
      <c r="T98" s="224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25" t="s">
        <v>200</v>
      </c>
      <c r="AT98" s="225" t="s">
        <v>146</v>
      </c>
      <c r="AU98" s="225" t="s">
        <v>85</v>
      </c>
      <c r="AY98" s="18" t="s">
        <v>144</v>
      </c>
      <c r="BE98" s="226">
        <f>IF(N98="základní",J98,0)</f>
        <v>0</v>
      </c>
      <c r="BF98" s="226">
        <f>IF(N98="snížená",J98,0)</f>
        <v>0</v>
      </c>
      <c r="BG98" s="226">
        <f>IF(N98="zákl. přenesená",J98,0)</f>
        <v>0</v>
      </c>
      <c r="BH98" s="226">
        <f>IF(N98="sníž. přenesená",J98,0)</f>
        <v>0</v>
      </c>
      <c r="BI98" s="226">
        <f>IF(N98="nulová",J98,0)</f>
        <v>0</v>
      </c>
      <c r="BJ98" s="18" t="s">
        <v>150</v>
      </c>
      <c r="BK98" s="226">
        <f>ROUND(I98*H98,2)</f>
        <v>0</v>
      </c>
      <c r="BL98" s="18" t="s">
        <v>200</v>
      </c>
      <c r="BM98" s="225" t="s">
        <v>256</v>
      </c>
    </row>
    <row r="99" s="2" customFormat="1">
      <c r="A99" s="39"/>
      <c r="B99" s="40"/>
      <c r="C99" s="41"/>
      <c r="D99" s="227" t="s">
        <v>152</v>
      </c>
      <c r="E99" s="41"/>
      <c r="F99" s="228" t="s">
        <v>210</v>
      </c>
      <c r="G99" s="41"/>
      <c r="H99" s="41"/>
      <c r="I99" s="229"/>
      <c r="J99" s="41"/>
      <c r="K99" s="41"/>
      <c r="L99" s="45"/>
      <c r="M99" s="230"/>
      <c r="N99" s="231"/>
      <c r="O99" s="86"/>
      <c r="P99" s="86"/>
      <c r="Q99" s="86"/>
      <c r="R99" s="86"/>
      <c r="S99" s="86"/>
      <c r="T99" s="87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152</v>
      </c>
      <c r="AU99" s="18" t="s">
        <v>85</v>
      </c>
    </row>
    <row r="100" s="2" customFormat="1" ht="16.5" customHeight="1">
      <c r="A100" s="39"/>
      <c r="B100" s="40"/>
      <c r="C100" s="214" t="s">
        <v>150</v>
      </c>
      <c r="D100" s="214" t="s">
        <v>146</v>
      </c>
      <c r="E100" s="215" t="s">
        <v>212</v>
      </c>
      <c r="F100" s="216" t="s">
        <v>213</v>
      </c>
      <c r="G100" s="217" t="s">
        <v>199</v>
      </c>
      <c r="H100" s="218">
        <v>1</v>
      </c>
      <c r="I100" s="219"/>
      <c r="J100" s="220">
        <f>ROUND(I100*H100,2)</f>
        <v>0</v>
      </c>
      <c r="K100" s="216" t="s">
        <v>37</v>
      </c>
      <c r="L100" s="45"/>
      <c r="M100" s="221" t="s">
        <v>37</v>
      </c>
      <c r="N100" s="222" t="s">
        <v>48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5" t="s">
        <v>200</v>
      </c>
      <c r="AT100" s="225" t="s">
        <v>146</v>
      </c>
      <c r="AU100" s="225" t="s">
        <v>85</v>
      </c>
      <c r="AY100" s="18" t="s">
        <v>144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8" t="s">
        <v>150</v>
      </c>
      <c r="BK100" s="226">
        <f>ROUND(I100*H100,2)</f>
        <v>0</v>
      </c>
      <c r="BL100" s="18" t="s">
        <v>200</v>
      </c>
      <c r="BM100" s="225" t="s">
        <v>257</v>
      </c>
    </row>
    <row r="101" s="2" customFormat="1">
      <c r="A101" s="39"/>
      <c r="B101" s="40"/>
      <c r="C101" s="41"/>
      <c r="D101" s="227" t="s">
        <v>152</v>
      </c>
      <c r="E101" s="41"/>
      <c r="F101" s="228" t="s">
        <v>213</v>
      </c>
      <c r="G101" s="41"/>
      <c r="H101" s="41"/>
      <c r="I101" s="229"/>
      <c r="J101" s="41"/>
      <c r="K101" s="41"/>
      <c r="L101" s="45"/>
      <c r="M101" s="230"/>
      <c r="N101" s="231"/>
      <c r="O101" s="86"/>
      <c r="P101" s="86"/>
      <c r="Q101" s="86"/>
      <c r="R101" s="86"/>
      <c r="S101" s="86"/>
      <c r="T101" s="87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152</v>
      </c>
      <c r="AU101" s="18" t="s">
        <v>85</v>
      </c>
    </row>
    <row r="102" s="2" customFormat="1" ht="16.5" customHeight="1">
      <c r="A102" s="39"/>
      <c r="B102" s="40"/>
      <c r="C102" s="214" t="s">
        <v>215</v>
      </c>
      <c r="D102" s="214" t="s">
        <v>146</v>
      </c>
      <c r="E102" s="215" t="s">
        <v>216</v>
      </c>
      <c r="F102" s="216" t="s">
        <v>217</v>
      </c>
      <c r="G102" s="217" t="s">
        <v>199</v>
      </c>
      <c r="H102" s="218">
        <v>1</v>
      </c>
      <c r="I102" s="219"/>
      <c r="J102" s="220">
        <f>ROUND(I102*H102,2)</f>
        <v>0</v>
      </c>
      <c r="K102" s="216" t="s">
        <v>37</v>
      </c>
      <c r="L102" s="45"/>
      <c r="M102" s="221" t="s">
        <v>37</v>
      </c>
      <c r="N102" s="222" t="s">
        <v>48</v>
      </c>
      <c r="O102" s="86"/>
      <c r="P102" s="223">
        <f>O102*H102</f>
        <v>0</v>
      </c>
      <c r="Q102" s="223">
        <v>0</v>
      </c>
      <c r="R102" s="223">
        <f>Q102*H102</f>
        <v>0</v>
      </c>
      <c r="S102" s="223">
        <v>0</v>
      </c>
      <c r="T102" s="224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5" t="s">
        <v>150</v>
      </c>
      <c r="AT102" s="225" t="s">
        <v>146</v>
      </c>
      <c r="AU102" s="225" t="s">
        <v>85</v>
      </c>
      <c r="AY102" s="18" t="s">
        <v>144</v>
      </c>
      <c r="BE102" s="226">
        <f>IF(N102="základní",J102,0)</f>
        <v>0</v>
      </c>
      <c r="BF102" s="226">
        <f>IF(N102="snížená",J102,0)</f>
        <v>0</v>
      </c>
      <c r="BG102" s="226">
        <f>IF(N102="zákl. přenesená",J102,0)</f>
        <v>0</v>
      </c>
      <c r="BH102" s="226">
        <f>IF(N102="sníž. přenesená",J102,0)</f>
        <v>0</v>
      </c>
      <c r="BI102" s="226">
        <f>IF(N102="nulová",J102,0)</f>
        <v>0</v>
      </c>
      <c r="BJ102" s="18" t="s">
        <v>150</v>
      </c>
      <c r="BK102" s="226">
        <f>ROUND(I102*H102,2)</f>
        <v>0</v>
      </c>
      <c r="BL102" s="18" t="s">
        <v>150</v>
      </c>
      <c r="BM102" s="225" t="s">
        <v>258</v>
      </c>
    </row>
    <row r="103" s="2" customFormat="1">
      <c r="A103" s="39"/>
      <c r="B103" s="40"/>
      <c r="C103" s="41"/>
      <c r="D103" s="227" t="s">
        <v>152</v>
      </c>
      <c r="E103" s="41"/>
      <c r="F103" s="228" t="s">
        <v>217</v>
      </c>
      <c r="G103" s="41"/>
      <c r="H103" s="41"/>
      <c r="I103" s="229"/>
      <c r="J103" s="41"/>
      <c r="K103" s="41"/>
      <c r="L103" s="45"/>
      <c r="M103" s="230"/>
      <c r="N103" s="231"/>
      <c r="O103" s="86"/>
      <c r="P103" s="86"/>
      <c r="Q103" s="86"/>
      <c r="R103" s="86"/>
      <c r="S103" s="86"/>
      <c r="T103" s="87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152</v>
      </c>
      <c r="AU103" s="18" t="s">
        <v>85</v>
      </c>
    </row>
    <row r="104" s="12" customFormat="1" ht="22.8" customHeight="1">
      <c r="A104" s="12"/>
      <c r="B104" s="198"/>
      <c r="C104" s="199"/>
      <c r="D104" s="200" t="s">
        <v>74</v>
      </c>
      <c r="E104" s="212" t="s">
        <v>219</v>
      </c>
      <c r="F104" s="212" t="s">
        <v>220</v>
      </c>
      <c r="G104" s="199"/>
      <c r="H104" s="199"/>
      <c r="I104" s="202"/>
      <c r="J104" s="213">
        <f>BK104</f>
        <v>0</v>
      </c>
      <c r="K104" s="199"/>
      <c r="L104" s="204"/>
      <c r="M104" s="205"/>
      <c r="N104" s="206"/>
      <c r="O104" s="206"/>
      <c r="P104" s="207">
        <f>SUM(P105:P106)</f>
        <v>0</v>
      </c>
      <c r="Q104" s="206"/>
      <c r="R104" s="207">
        <f>SUM(R105:R106)</f>
        <v>0</v>
      </c>
      <c r="S104" s="206"/>
      <c r="T104" s="208">
        <f>SUM(T105:T106)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9" t="s">
        <v>150</v>
      </c>
      <c r="AT104" s="210" t="s">
        <v>74</v>
      </c>
      <c r="AU104" s="210" t="s">
        <v>82</v>
      </c>
      <c r="AY104" s="209" t="s">
        <v>144</v>
      </c>
      <c r="BK104" s="211">
        <f>SUM(BK105:BK106)</f>
        <v>0</v>
      </c>
    </row>
    <row r="105" s="2" customFormat="1" ht="24.15" customHeight="1">
      <c r="A105" s="39"/>
      <c r="B105" s="40"/>
      <c r="C105" s="214" t="s">
        <v>221</v>
      </c>
      <c r="D105" s="214" t="s">
        <v>146</v>
      </c>
      <c r="E105" s="215" t="s">
        <v>222</v>
      </c>
      <c r="F105" s="216" t="s">
        <v>223</v>
      </c>
      <c r="G105" s="217" t="s">
        <v>199</v>
      </c>
      <c r="H105" s="218">
        <v>1</v>
      </c>
      <c r="I105" s="219"/>
      <c r="J105" s="220">
        <f>ROUND(I105*H105,2)</f>
        <v>0</v>
      </c>
      <c r="K105" s="216" t="s">
        <v>37</v>
      </c>
      <c r="L105" s="45"/>
      <c r="M105" s="221" t="s">
        <v>37</v>
      </c>
      <c r="N105" s="222" t="s">
        <v>48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5" t="s">
        <v>200</v>
      </c>
      <c r="AT105" s="225" t="s">
        <v>146</v>
      </c>
      <c r="AU105" s="225" t="s">
        <v>85</v>
      </c>
      <c r="AY105" s="18" t="s">
        <v>144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8" t="s">
        <v>150</v>
      </c>
      <c r="BK105" s="226">
        <f>ROUND(I105*H105,2)</f>
        <v>0</v>
      </c>
      <c r="BL105" s="18" t="s">
        <v>200</v>
      </c>
      <c r="BM105" s="225" t="s">
        <v>259</v>
      </c>
    </row>
    <row r="106" s="2" customFormat="1">
      <c r="A106" s="39"/>
      <c r="B106" s="40"/>
      <c r="C106" s="41"/>
      <c r="D106" s="227" t="s">
        <v>152</v>
      </c>
      <c r="E106" s="41"/>
      <c r="F106" s="228" t="s">
        <v>223</v>
      </c>
      <c r="G106" s="41"/>
      <c r="H106" s="41"/>
      <c r="I106" s="229"/>
      <c r="J106" s="41"/>
      <c r="K106" s="41"/>
      <c r="L106" s="45"/>
      <c r="M106" s="230"/>
      <c r="N106" s="231"/>
      <c r="O106" s="86"/>
      <c r="P106" s="86"/>
      <c r="Q106" s="86"/>
      <c r="R106" s="86"/>
      <c r="S106" s="86"/>
      <c r="T106" s="87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152</v>
      </c>
      <c r="AU106" s="18" t="s">
        <v>85</v>
      </c>
    </row>
    <row r="107" s="12" customFormat="1" ht="22.8" customHeight="1">
      <c r="A107" s="12"/>
      <c r="B107" s="198"/>
      <c r="C107" s="199"/>
      <c r="D107" s="200" t="s">
        <v>74</v>
      </c>
      <c r="E107" s="212" t="s">
        <v>225</v>
      </c>
      <c r="F107" s="212" t="s">
        <v>226</v>
      </c>
      <c r="G107" s="199"/>
      <c r="H107" s="199"/>
      <c r="I107" s="202"/>
      <c r="J107" s="213">
        <f>BK107</f>
        <v>0</v>
      </c>
      <c r="K107" s="199"/>
      <c r="L107" s="204"/>
      <c r="M107" s="205"/>
      <c r="N107" s="206"/>
      <c r="O107" s="206"/>
      <c r="P107" s="207">
        <f>SUM(P108:P109)</f>
        <v>0</v>
      </c>
      <c r="Q107" s="206"/>
      <c r="R107" s="207">
        <f>SUM(R108:R109)</f>
        <v>0</v>
      </c>
      <c r="S107" s="206"/>
      <c r="T107" s="208">
        <f>SUM(T108:T109)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9" t="s">
        <v>150</v>
      </c>
      <c r="AT107" s="210" t="s">
        <v>74</v>
      </c>
      <c r="AU107" s="210" t="s">
        <v>82</v>
      </c>
      <c r="AY107" s="209" t="s">
        <v>144</v>
      </c>
      <c r="BK107" s="211">
        <f>SUM(BK108:BK109)</f>
        <v>0</v>
      </c>
    </row>
    <row r="108" s="2" customFormat="1" ht="24.15" customHeight="1">
      <c r="A108" s="39"/>
      <c r="B108" s="40"/>
      <c r="C108" s="214" t="s">
        <v>227</v>
      </c>
      <c r="D108" s="214" t="s">
        <v>146</v>
      </c>
      <c r="E108" s="215" t="s">
        <v>228</v>
      </c>
      <c r="F108" s="216" t="s">
        <v>229</v>
      </c>
      <c r="G108" s="217" t="s">
        <v>199</v>
      </c>
      <c r="H108" s="218">
        <v>1</v>
      </c>
      <c r="I108" s="219"/>
      <c r="J108" s="220">
        <f>ROUND(I108*H108,2)</f>
        <v>0</v>
      </c>
      <c r="K108" s="216" t="s">
        <v>37</v>
      </c>
      <c r="L108" s="45"/>
      <c r="M108" s="221" t="s">
        <v>37</v>
      </c>
      <c r="N108" s="222" t="s">
        <v>48</v>
      </c>
      <c r="O108" s="86"/>
      <c r="P108" s="223">
        <f>O108*H108</f>
        <v>0</v>
      </c>
      <c r="Q108" s="223">
        <v>0</v>
      </c>
      <c r="R108" s="223">
        <f>Q108*H108</f>
        <v>0</v>
      </c>
      <c r="S108" s="223">
        <v>0</v>
      </c>
      <c r="T108" s="224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5" t="s">
        <v>230</v>
      </c>
      <c r="AT108" s="225" t="s">
        <v>146</v>
      </c>
      <c r="AU108" s="225" t="s">
        <v>85</v>
      </c>
      <c r="AY108" s="18" t="s">
        <v>144</v>
      </c>
      <c r="BE108" s="226">
        <f>IF(N108="základní",J108,0)</f>
        <v>0</v>
      </c>
      <c r="BF108" s="226">
        <f>IF(N108="snížená",J108,0)</f>
        <v>0</v>
      </c>
      <c r="BG108" s="226">
        <f>IF(N108="zákl. přenesená",J108,0)</f>
        <v>0</v>
      </c>
      <c r="BH108" s="226">
        <f>IF(N108="sníž. přenesená",J108,0)</f>
        <v>0</v>
      </c>
      <c r="BI108" s="226">
        <f>IF(N108="nulová",J108,0)</f>
        <v>0</v>
      </c>
      <c r="BJ108" s="18" t="s">
        <v>150</v>
      </c>
      <c r="BK108" s="226">
        <f>ROUND(I108*H108,2)</f>
        <v>0</v>
      </c>
      <c r="BL108" s="18" t="s">
        <v>230</v>
      </c>
      <c r="BM108" s="225" t="s">
        <v>260</v>
      </c>
    </row>
    <row r="109" s="2" customFormat="1">
      <c r="A109" s="39"/>
      <c r="B109" s="40"/>
      <c r="C109" s="41"/>
      <c r="D109" s="227" t="s">
        <v>152</v>
      </c>
      <c r="E109" s="41"/>
      <c r="F109" s="228" t="s">
        <v>229</v>
      </c>
      <c r="G109" s="41"/>
      <c r="H109" s="41"/>
      <c r="I109" s="229"/>
      <c r="J109" s="41"/>
      <c r="K109" s="41"/>
      <c r="L109" s="45"/>
      <c r="M109" s="257"/>
      <c r="N109" s="258"/>
      <c r="O109" s="259"/>
      <c r="P109" s="259"/>
      <c r="Q109" s="259"/>
      <c r="R109" s="259"/>
      <c r="S109" s="259"/>
      <c r="T109" s="260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152</v>
      </c>
      <c r="AU109" s="18" t="s">
        <v>85</v>
      </c>
    </row>
    <row r="110" s="2" customFormat="1" ht="6.96" customHeight="1">
      <c r="A110" s="39"/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45"/>
      <c r="M110" s="39"/>
      <c r="O110" s="39"/>
      <c r="P110" s="39"/>
      <c r="Q110" s="39"/>
      <c r="R110" s="39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</sheetData>
  <sheetProtection sheet="1" autoFilter="0" formatColumns="0" formatRows="0" objects="1" scenarios="1" spinCount="100000" saltValue="CVDbqOrZw2eVgdLBuyBOIC1QphfQD8USIbfMqWiZHf1v1CyZF/oNdDbYU0kasO31F2jPu5jBtoT6k/4ER5i5bQ==" hashValue="1tp08qJbJi1z4przLsXXpCs8BKH4fzOTwVTUNdG69MlmGVeVlYgXIPBWdEEQd2gHpHUv4C459rmsOfDGHwA/sw==" algorithmName="SHA-512" password="CC35"/>
  <autoFilter ref="C89:K109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112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85</v>
      </c>
    </row>
    <row r="4" s="1" customFormat="1" ht="24.96" customHeight="1">
      <c r="B4" s="21"/>
      <c r="D4" s="142" t="s">
        <v>117</v>
      </c>
      <c r="L4" s="21"/>
      <c r="M4" s="143" t="s">
        <v>10</v>
      </c>
      <c r="AT4" s="18" t="s">
        <v>35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Labe, Čelákovice – Klavary, odstranění nánosů z plavebních kanálů</v>
      </c>
      <c r="F7" s="144"/>
      <c r="G7" s="144"/>
      <c r="H7" s="144"/>
      <c r="L7" s="21"/>
    </row>
    <row r="8" s="1" customFormat="1" ht="12" customHeight="1">
      <c r="B8" s="21"/>
      <c r="D8" s="144" t="s">
        <v>118</v>
      </c>
      <c r="L8" s="21"/>
    </row>
    <row r="9" s="2" customFormat="1" ht="16.5" customHeight="1">
      <c r="A9" s="39"/>
      <c r="B9" s="45"/>
      <c r="C9" s="39"/>
      <c r="D9" s="39"/>
      <c r="E9" s="145" t="s">
        <v>261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120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262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5" t="s">
        <v>84</v>
      </c>
      <c r="G13" s="39"/>
      <c r="H13" s="39"/>
      <c r="I13" s="144" t="s">
        <v>20</v>
      </c>
      <c r="J13" s="135" t="s">
        <v>37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22</v>
      </c>
      <c r="E14" s="39"/>
      <c r="F14" s="135" t="s">
        <v>23</v>
      </c>
      <c r="G14" s="39"/>
      <c r="H14" s="39"/>
      <c r="I14" s="144" t="s">
        <v>24</v>
      </c>
      <c r="J14" s="148" t="str">
        <f>'Rekapitulace stavby'!AN8</f>
        <v>18.11.2025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26</v>
      </c>
      <c r="E16" s="39"/>
      <c r="F16" s="39"/>
      <c r="G16" s="39"/>
      <c r="H16" s="39"/>
      <c r="I16" s="144" t="s">
        <v>27</v>
      </c>
      <c r="J16" s="135" t="s">
        <v>28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5" t="s">
        <v>29</v>
      </c>
      <c r="F17" s="39"/>
      <c r="G17" s="39"/>
      <c r="H17" s="39"/>
      <c r="I17" s="144" t="s">
        <v>30</v>
      </c>
      <c r="J17" s="135" t="s">
        <v>31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32</v>
      </c>
      <c r="E19" s="39"/>
      <c r="F19" s="39"/>
      <c r="G19" s="39"/>
      <c r="H19" s="39"/>
      <c r="I19" s="144" t="s">
        <v>27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5"/>
      <c r="G20" s="135"/>
      <c r="H20" s="135"/>
      <c r="I20" s="144" t="s">
        <v>30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34</v>
      </c>
      <c r="E22" s="39"/>
      <c r="F22" s="39"/>
      <c r="G22" s="39"/>
      <c r="H22" s="39"/>
      <c r="I22" s="144" t="s">
        <v>27</v>
      </c>
      <c r="J22" s="135" t="s">
        <v>28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5" t="s">
        <v>29</v>
      </c>
      <c r="F23" s="39"/>
      <c r="G23" s="39"/>
      <c r="H23" s="39"/>
      <c r="I23" s="144" t="s">
        <v>30</v>
      </c>
      <c r="J23" s="135" t="s">
        <v>31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36</v>
      </c>
      <c r="E25" s="39"/>
      <c r="F25" s="39"/>
      <c r="G25" s="39"/>
      <c r="H25" s="39"/>
      <c r="I25" s="144" t="s">
        <v>27</v>
      </c>
      <c r="J25" s="135" t="s">
        <v>37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5" t="s">
        <v>38</v>
      </c>
      <c r="F26" s="39"/>
      <c r="G26" s="39"/>
      <c r="H26" s="39"/>
      <c r="I26" s="144" t="s">
        <v>30</v>
      </c>
      <c r="J26" s="135" t="s">
        <v>37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39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9"/>
      <c r="B29" s="150"/>
      <c r="C29" s="149"/>
      <c r="D29" s="149"/>
      <c r="E29" s="151" t="s">
        <v>40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41</v>
      </c>
      <c r="E32" s="39"/>
      <c r="F32" s="39"/>
      <c r="G32" s="39"/>
      <c r="H32" s="39"/>
      <c r="I32" s="39"/>
      <c r="J32" s="155">
        <f>ROUND(J88,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43</v>
      </c>
      <c r="G34" s="39"/>
      <c r="H34" s="39"/>
      <c r="I34" s="156" t="s">
        <v>42</v>
      </c>
      <c r="J34" s="156" t="s">
        <v>44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57" t="s">
        <v>45</v>
      </c>
      <c r="E35" s="144" t="s">
        <v>46</v>
      </c>
      <c r="F35" s="158">
        <f>ROUND((SUM(BE88:BE114)),  2)</f>
        <v>0</v>
      </c>
      <c r="G35" s="39"/>
      <c r="H35" s="39"/>
      <c r="I35" s="159">
        <v>0.20999999999999999</v>
      </c>
      <c r="J35" s="158">
        <f>ROUND(((SUM(BE88:BE114))*I35),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4" t="s">
        <v>47</v>
      </c>
      <c r="F36" s="158">
        <f>ROUND((SUM(BF88:BF114)),  2)</f>
        <v>0</v>
      </c>
      <c r="G36" s="39"/>
      <c r="H36" s="39"/>
      <c r="I36" s="159">
        <v>0.14999999999999999</v>
      </c>
      <c r="J36" s="158">
        <f>ROUND(((SUM(BF88:BF114))*I36),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44" t="s">
        <v>45</v>
      </c>
      <c r="E37" s="144" t="s">
        <v>48</v>
      </c>
      <c r="F37" s="158">
        <f>ROUND((SUM(BG88:BG114)),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49</v>
      </c>
      <c r="F38" s="158">
        <f>ROUND((SUM(BH88:BH114)),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50</v>
      </c>
      <c r="F39" s="158">
        <f>ROUND((SUM(BI88:BI114)),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122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Labe, Čelákovice – Klavary, odstranění nánosů z plavebních kanálů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261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120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1" t="str">
        <f>E11</f>
        <v>SO 03.1 - Klavary - DPK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22</v>
      </c>
      <c r="D56" s="41"/>
      <c r="E56" s="41"/>
      <c r="F56" s="28" t="str">
        <f>F14</f>
        <v>Labe</v>
      </c>
      <c r="G56" s="41"/>
      <c r="H56" s="41"/>
      <c r="I56" s="33" t="s">
        <v>24</v>
      </c>
      <c r="J56" s="74" t="str">
        <f>IF(J14="","",J14)</f>
        <v>18.11.2025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26</v>
      </c>
      <c r="D58" s="41"/>
      <c r="E58" s="41"/>
      <c r="F58" s="28" t="str">
        <f>E17</f>
        <v>Povodí Labe, státní podnik</v>
      </c>
      <c r="G58" s="41"/>
      <c r="H58" s="41"/>
      <c r="I58" s="33" t="s">
        <v>34</v>
      </c>
      <c r="J58" s="37" t="str">
        <f>E23</f>
        <v>Povodí Labe, státní podnik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32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>Ing. Eva Morkesová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123</v>
      </c>
      <c r="D61" s="173"/>
      <c r="E61" s="173"/>
      <c r="F61" s="173"/>
      <c r="G61" s="173"/>
      <c r="H61" s="173"/>
      <c r="I61" s="173"/>
      <c r="J61" s="174" t="s">
        <v>124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73</v>
      </c>
      <c r="D63" s="41"/>
      <c r="E63" s="41"/>
      <c r="F63" s="41"/>
      <c r="G63" s="41"/>
      <c r="H63" s="41"/>
      <c r="I63" s="41"/>
      <c r="J63" s="104">
        <f>J88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125</v>
      </c>
    </row>
    <row r="64" s="9" customFormat="1" ht="24.96" customHeight="1">
      <c r="A64" s="9"/>
      <c r="B64" s="176"/>
      <c r="C64" s="177"/>
      <c r="D64" s="178" t="s">
        <v>126</v>
      </c>
      <c r="E64" s="179"/>
      <c r="F64" s="179"/>
      <c r="G64" s="179"/>
      <c r="H64" s="179"/>
      <c r="I64" s="179"/>
      <c r="J64" s="180">
        <f>J89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127</v>
      </c>
      <c r="E65" s="184"/>
      <c r="F65" s="184"/>
      <c r="G65" s="184"/>
      <c r="H65" s="184"/>
      <c r="I65" s="184"/>
      <c r="J65" s="185">
        <f>J90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6"/>
      <c r="C66" s="177"/>
      <c r="D66" s="178" t="s">
        <v>128</v>
      </c>
      <c r="E66" s="179"/>
      <c r="F66" s="179"/>
      <c r="G66" s="179"/>
      <c r="H66" s="179"/>
      <c r="I66" s="179"/>
      <c r="J66" s="180">
        <f>J110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6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129</v>
      </c>
      <c r="D73" s="41"/>
      <c r="E73" s="41"/>
      <c r="F73" s="41"/>
      <c r="G73" s="41"/>
      <c r="H73" s="41"/>
      <c r="I73" s="41"/>
      <c r="J73" s="41"/>
      <c r="K73" s="41"/>
      <c r="L73" s="14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1" t="str">
        <f>E7</f>
        <v>Labe, Čelákovice – Klavary, odstranění nánosů z plavebních kanálů</v>
      </c>
      <c r="F76" s="33"/>
      <c r="G76" s="33"/>
      <c r="H76" s="33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2"/>
      <c r="C77" s="33" t="s">
        <v>118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39"/>
      <c r="B78" s="40"/>
      <c r="C78" s="41"/>
      <c r="D78" s="41"/>
      <c r="E78" s="171" t="s">
        <v>261</v>
      </c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120</v>
      </c>
      <c r="D79" s="41"/>
      <c r="E79" s="41"/>
      <c r="F79" s="41"/>
      <c r="G79" s="41"/>
      <c r="H79" s="41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1" t="str">
        <f>E11</f>
        <v>SO 03.1 - Klavary - DPK</v>
      </c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22</v>
      </c>
      <c r="D82" s="41"/>
      <c r="E82" s="41"/>
      <c r="F82" s="28" t="str">
        <f>F14</f>
        <v>Labe</v>
      </c>
      <c r="G82" s="41"/>
      <c r="H82" s="41"/>
      <c r="I82" s="33" t="s">
        <v>24</v>
      </c>
      <c r="J82" s="74" t="str">
        <f>IF(J14="","",J14)</f>
        <v>18.11.2025</v>
      </c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5.65" customHeight="1">
      <c r="A84" s="39"/>
      <c r="B84" s="40"/>
      <c r="C84" s="33" t="s">
        <v>26</v>
      </c>
      <c r="D84" s="41"/>
      <c r="E84" s="41"/>
      <c r="F84" s="28" t="str">
        <f>E17</f>
        <v>Povodí Labe, státní podnik</v>
      </c>
      <c r="G84" s="41"/>
      <c r="H84" s="41"/>
      <c r="I84" s="33" t="s">
        <v>34</v>
      </c>
      <c r="J84" s="37" t="str">
        <f>E23</f>
        <v>Povodí Labe, státní podnik</v>
      </c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32</v>
      </c>
      <c r="D85" s="41"/>
      <c r="E85" s="41"/>
      <c r="F85" s="28" t="str">
        <f>IF(E20="","",E20)</f>
        <v>Vyplň údaj</v>
      </c>
      <c r="G85" s="41"/>
      <c r="H85" s="41"/>
      <c r="I85" s="33" t="s">
        <v>36</v>
      </c>
      <c r="J85" s="37" t="str">
        <f>E26</f>
        <v>Ing. Eva Morkesová</v>
      </c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7"/>
      <c r="B87" s="188"/>
      <c r="C87" s="189" t="s">
        <v>130</v>
      </c>
      <c r="D87" s="190" t="s">
        <v>60</v>
      </c>
      <c r="E87" s="190" t="s">
        <v>56</v>
      </c>
      <c r="F87" s="190" t="s">
        <v>57</v>
      </c>
      <c r="G87" s="190" t="s">
        <v>131</v>
      </c>
      <c r="H87" s="190" t="s">
        <v>132</v>
      </c>
      <c r="I87" s="190" t="s">
        <v>133</v>
      </c>
      <c r="J87" s="190" t="s">
        <v>124</v>
      </c>
      <c r="K87" s="191" t="s">
        <v>134</v>
      </c>
      <c r="L87" s="192"/>
      <c r="M87" s="94" t="s">
        <v>37</v>
      </c>
      <c r="N87" s="95" t="s">
        <v>45</v>
      </c>
      <c r="O87" s="95" t="s">
        <v>135</v>
      </c>
      <c r="P87" s="95" t="s">
        <v>136</v>
      </c>
      <c r="Q87" s="95" t="s">
        <v>137</v>
      </c>
      <c r="R87" s="95" t="s">
        <v>138</v>
      </c>
      <c r="S87" s="95" t="s">
        <v>139</v>
      </c>
      <c r="T87" s="96" t="s">
        <v>140</v>
      </c>
      <c r="U87" s="187"/>
      <c r="V87" s="187"/>
      <c r="W87" s="187"/>
      <c r="X87" s="187"/>
      <c r="Y87" s="187"/>
      <c r="Z87" s="187"/>
      <c r="AA87" s="187"/>
      <c r="AB87" s="187"/>
      <c r="AC87" s="187"/>
      <c r="AD87" s="187"/>
      <c r="AE87" s="187"/>
    </row>
    <row r="88" s="2" customFormat="1" ht="22.8" customHeight="1">
      <c r="A88" s="39"/>
      <c r="B88" s="40"/>
      <c r="C88" s="101" t="s">
        <v>141</v>
      </c>
      <c r="D88" s="41"/>
      <c r="E88" s="41"/>
      <c r="F88" s="41"/>
      <c r="G88" s="41"/>
      <c r="H88" s="41"/>
      <c r="I88" s="41"/>
      <c r="J88" s="193">
        <f>BK88</f>
        <v>0</v>
      </c>
      <c r="K88" s="41"/>
      <c r="L88" s="45"/>
      <c r="M88" s="97"/>
      <c r="N88" s="194"/>
      <c r="O88" s="98"/>
      <c r="P88" s="195">
        <f>P89+P110</f>
        <v>0</v>
      </c>
      <c r="Q88" s="98"/>
      <c r="R88" s="195">
        <f>R89+R110</f>
        <v>0.29600000000000004</v>
      </c>
      <c r="S88" s="98"/>
      <c r="T88" s="196">
        <f>T89+T110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74</v>
      </c>
      <c r="AU88" s="18" t="s">
        <v>125</v>
      </c>
      <c r="BK88" s="197">
        <f>BK89+BK110</f>
        <v>0</v>
      </c>
    </row>
    <row r="89" s="12" customFormat="1" ht="25.92" customHeight="1">
      <c r="A89" s="12"/>
      <c r="B89" s="198"/>
      <c r="C89" s="199"/>
      <c r="D89" s="200" t="s">
        <v>74</v>
      </c>
      <c r="E89" s="201" t="s">
        <v>142</v>
      </c>
      <c r="F89" s="201" t="s">
        <v>143</v>
      </c>
      <c r="G89" s="199"/>
      <c r="H89" s="199"/>
      <c r="I89" s="202"/>
      <c r="J89" s="203">
        <f>BK89</f>
        <v>0</v>
      </c>
      <c r="K89" s="199"/>
      <c r="L89" s="204"/>
      <c r="M89" s="205"/>
      <c r="N89" s="206"/>
      <c r="O89" s="206"/>
      <c r="P89" s="207">
        <f>P90</f>
        <v>0</v>
      </c>
      <c r="Q89" s="206"/>
      <c r="R89" s="207">
        <f>R90</f>
        <v>0.29600000000000004</v>
      </c>
      <c r="S89" s="206"/>
      <c r="T89" s="208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82</v>
      </c>
      <c r="AT89" s="210" t="s">
        <v>74</v>
      </c>
      <c r="AU89" s="210" t="s">
        <v>75</v>
      </c>
      <c r="AY89" s="209" t="s">
        <v>144</v>
      </c>
      <c r="BK89" s="211">
        <f>BK90</f>
        <v>0</v>
      </c>
    </row>
    <row r="90" s="12" customFormat="1" ht="22.8" customHeight="1">
      <c r="A90" s="12"/>
      <c r="B90" s="198"/>
      <c r="C90" s="199"/>
      <c r="D90" s="200" t="s">
        <v>74</v>
      </c>
      <c r="E90" s="212" t="s">
        <v>82</v>
      </c>
      <c r="F90" s="212" t="s">
        <v>145</v>
      </c>
      <c r="G90" s="199"/>
      <c r="H90" s="199"/>
      <c r="I90" s="202"/>
      <c r="J90" s="213">
        <f>BK90</f>
        <v>0</v>
      </c>
      <c r="K90" s="199"/>
      <c r="L90" s="204"/>
      <c r="M90" s="205"/>
      <c r="N90" s="206"/>
      <c r="O90" s="206"/>
      <c r="P90" s="207">
        <f>SUM(P91:P109)</f>
        <v>0</v>
      </c>
      <c r="Q90" s="206"/>
      <c r="R90" s="207">
        <f>SUM(R91:R109)</f>
        <v>0.29600000000000004</v>
      </c>
      <c r="S90" s="206"/>
      <c r="T90" s="208">
        <f>SUM(T91:T109)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82</v>
      </c>
      <c r="AT90" s="210" t="s">
        <v>74</v>
      </c>
      <c r="AU90" s="210" t="s">
        <v>82</v>
      </c>
      <c r="AY90" s="209" t="s">
        <v>144</v>
      </c>
      <c r="BK90" s="211">
        <f>SUM(BK91:BK109)</f>
        <v>0</v>
      </c>
    </row>
    <row r="91" s="2" customFormat="1" ht="37.8" customHeight="1">
      <c r="A91" s="39"/>
      <c r="B91" s="40"/>
      <c r="C91" s="214" t="s">
        <v>82</v>
      </c>
      <c r="D91" s="214" t="s">
        <v>146</v>
      </c>
      <c r="E91" s="215" t="s">
        <v>234</v>
      </c>
      <c r="F91" s="216" t="s">
        <v>235</v>
      </c>
      <c r="G91" s="217" t="s">
        <v>149</v>
      </c>
      <c r="H91" s="218">
        <v>1500</v>
      </c>
      <c r="I91" s="219"/>
      <c r="J91" s="220">
        <f>ROUND(I91*H91,2)</f>
        <v>0</v>
      </c>
      <c r="K91" s="216" t="s">
        <v>37</v>
      </c>
      <c r="L91" s="45"/>
      <c r="M91" s="221" t="s">
        <v>37</v>
      </c>
      <c r="N91" s="222" t="s">
        <v>48</v>
      </c>
      <c r="O91" s="86"/>
      <c r="P91" s="223">
        <f>O91*H91</f>
        <v>0</v>
      </c>
      <c r="Q91" s="223">
        <v>0.00016000000000000001</v>
      </c>
      <c r="R91" s="223">
        <f>Q91*H91</f>
        <v>0.24000000000000002</v>
      </c>
      <c r="S91" s="223">
        <v>0</v>
      </c>
      <c r="T91" s="224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5" t="s">
        <v>150</v>
      </c>
      <c r="AT91" s="225" t="s">
        <v>146</v>
      </c>
      <c r="AU91" s="225" t="s">
        <v>85</v>
      </c>
      <c r="AY91" s="18" t="s">
        <v>144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8" t="s">
        <v>150</v>
      </c>
      <c r="BK91" s="226">
        <f>ROUND(I91*H91,2)</f>
        <v>0</v>
      </c>
      <c r="BL91" s="18" t="s">
        <v>150</v>
      </c>
      <c r="BM91" s="225" t="s">
        <v>263</v>
      </c>
    </row>
    <row r="92" s="2" customFormat="1">
      <c r="A92" s="39"/>
      <c r="B92" s="40"/>
      <c r="C92" s="41"/>
      <c r="D92" s="227" t="s">
        <v>152</v>
      </c>
      <c r="E92" s="41"/>
      <c r="F92" s="228" t="s">
        <v>237</v>
      </c>
      <c r="G92" s="41"/>
      <c r="H92" s="41"/>
      <c r="I92" s="229"/>
      <c r="J92" s="41"/>
      <c r="K92" s="41"/>
      <c r="L92" s="45"/>
      <c r="M92" s="230"/>
      <c r="N92" s="231"/>
      <c r="O92" s="86"/>
      <c r="P92" s="86"/>
      <c r="Q92" s="86"/>
      <c r="R92" s="86"/>
      <c r="S92" s="86"/>
      <c r="T92" s="87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152</v>
      </c>
      <c r="AU92" s="18" t="s">
        <v>85</v>
      </c>
    </row>
    <row r="93" s="13" customFormat="1">
      <c r="A93" s="13"/>
      <c r="B93" s="233"/>
      <c r="C93" s="234"/>
      <c r="D93" s="227" t="s">
        <v>156</v>
      </c>
      <c r="E93" s="235" t="s">
        <v>37</v>
      </c>
      <c r="F93" s="236" t="s">
        <v>238</v>
      </c>
      <c r="G93" s="234"/>
      <c r="H93" s="235" t="s">
        <v>37</v>
      </c>
      <c r="I93" s="237"/>
      <c r="J93" s="234"/>
      <c r="K93" s="234"/>
      <c r="L93" s="238"/>
      <c r="M93" s="239"/>
      <c r="N93" s="240"/>
      <c r="O93" s="240"/>
      <c r="P93" s="240"/>
      <c r="Q93" s="240"/>
      <c r="R93" s="240"/>
      <c r="S93" s="240"/>
      <c r="T93" s="24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2" t="s">
        <v>156</v>
      </c>
      <c r="AU93" s="242" t="s">
        <v>85</v>
      </c>
      <c r="AV93" s="13" t="s">
        <v>82</v>
      </c>
      <c r="AW93" s="13" t="s">
        <v>35</v>
      </c>
      <c r="AX93" s="13" t="s">
        <v>75</v>
      </c>
      <c r="AY93" s="242" t="s">
        <v>144</v>
      </c>
    </row>
    <row r="94" s="14" customFormat="1">
      <c r="A94" s="14"/>
      <c r="B94" s="243"/>
      <c r="C94" s="244"/>
      <c r="D94" s="227" t="s">
        <v>156</v>
      </c>
      <c r="E94" s="245" t="s">
        <v>37</v>
      </c>
      <c r="F94" s="246" t="s">
        <v>264</v>
      </c>
      <c r="G94" s="244"/>
      <c r="H94" s="247">
        <v>1500</v>
      </c>
      <c r="I94" s="248"/>
      <c r="J94" s="244"/>
      <c r="K94" s="244"/>
      <c r="L94" s="249"/>
      <c r="M94" s="250"/>
      <c r="N94" s="251"/>
      <c r="O94" s="251"/>
      <c r="P94" s="251"/>
      <c r="Q94" s="251"/>
      <c r="R94" s="251"/>
      <c r="S94" s="251"/>
      <c r="T94" s="252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3" t="s">
        <v>156</v>
      </c>
      <c r="AU94" s="253" t="s">
        <v>85</v>
      </c>
      <c r="AV94" s="14" t="s">
        <v>85</v>
      </c>
      <c r="AW94" s="14" t="s">
        <v>35</v>
      </c>
      <c r="AX94" s="14" t="s">
        <v>82</v>
      </c>
      <c r="AY94" s="253" t="s">
        <v>144</v>
      </c>
    </row>
    <row r="95" s="2" customFormat="1" ht="16.5" customHeight="1">
      <c r="A95" s="39"/>
      <c r="B95" s="40"/>
      <c r="C95" s="214" t="s">
        <v>85</v>
      </c>
      <c r="D95" s="214" t="s">
        <v>146</v>
      </c>
      <c r="E95" s="215" t="s">
        <v>147</v>
      </c>
      <c r="F95" s="216" t="s">
        <v>148</v>
      </c>
      <c r="G95" s="217" t="s">
        <v>149</v>
      </c>
      <c r="H95" s="218">
        <v>800</v>
      </c>
      <c r="I95" s="219"/>
      <c r="J95" s="220">
        <f>ROUND(I95*H95,2)</f>
        <v>0</v>
      </c>
      <c r="K95" s="216" t="s">
        <v>37</v>
      </c>
      <c r="L95" s="45"/>
      <c r="M95" s="221" t="s">
        <v>37</v>
      </c>
      <c r="N95" s="222" t="s">
        <v>48</v>
      </c>
      <c r="O95" s="86"/>
      <c r="P95" s="223">
        <f>O95*H95</f>
        <v>0</v>
      </c>
      <c r="Q95" s="223">
        <v>6.9999999999999994E-05</v>
      </c>
      <c r="R95" s="223">
        <f>Q95*H95</f>
        <v>0.055999999999999994</v>
      </c>
      <c r="S95" s="223">
        <v>0</v>
      </c>
      <c r="T95" s="224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25" t="s">
        <v>150</v>
      </c>
      <c r="AT95" s="225" t="s">
        <v>146</v>
      </c>
      <c r="AU95" s="225" t="s">
        <v>85</v>
      </c>
      <c r="AY95" s="18" t="s">
        <v>144</v>
      </c>
      <c r="BE95" s="226">
        <f>IF(N95="základní",J95,0)</f>
        <v>0</v>
      </c>
      <c r="BF95" s="226">
        <f>IF(N95="snížená",J95,0)</f>
        <v>0</v>
      </c>
      <c r="BG95" s="226">
        <f>IF(N95="zákl. přenesená",J95,0)</f>
        <v>0</v>
      </c>
      <c r="BH95" s="226">
        <f>IF(N95="sníž. přenesená",J95,0)</f>
        <v>0</v>
      </c>
      <c r="BI95" s="226">
        <f>IF(N95="nulová",J95,0)</f>
        <v>0</v>
      </c>
      <c r="BJ95" s="18" t="s">
        <v>150</v>
      </c>
      <c r="BK95" s="226">
        <f>ROUND(I95*H95,2)</f>
        <v>0</v>
      </c>
      <c r="BL95" s="18" t="s">
        <v>150</v>
      </c>
      <c r="BM95" s="225" t="s">
        <v>265</v>
      </c>
    </row>
    <row r="96" s="2" customFormat="1">
      <c r="A96" s="39"/>
      <c r="B96" s="40"/>
      <c r="C96" s="41"/>
      <c r="D96" s="227" t="s">
        <v>152</v>
      </c>
      <c r="E96" s="41"/>
      <c r="F96" s="228" t="s">
        <v>153</v>
      </c>
      <c r="G96" s="41"/>
      <c r="H96" s="41"/>
      <c r="I96" s="229"/>
      <c r="J96" s="41"/>
      <c r="K96" s="41"/>
      <c r="L96" s="45"/>
      <c r="M96" s="230"/>
      <c r="N96" s="231"/>
      <c r="O96" s="86"/>
      <c r="P96" s="86"/>
      <c r="Q96" s="86"/>
      <c r="R96" s="86"/>
      <c r="S96" s="86"/>
      <c r="T96" s="87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152</v>
      </c>
      <c r="AU96" s="18" t="s">
        <v>85</v>
      </c>
    </row>
    <row r="97" s="2" customFormat="1">
      <c r="A97" s="39"/>
      <c r="B97" s="40"/>
      <c r="C97" s="41"/>
      <c r="D97" s="227" t="s">
        <v>154</v>
      </c>
      <c r="E97" s="41"/>
      <c r="F97" s="232" t="s">
        <v>155</v>
      </c>
      <c r="G97" s="41"/>
      <c r="H97" s="41"/>
      <c r="I97" s="229"/>
      <c r="J97" s="41"/>
      <c r="K97" s="41"/>
      <c r="L97" s="45"/>
      <c r="M97" s="230"/>
      <c r="N97" s="231"/>
      <c r="O97" s="86"/>
      <c r="P97" s="86"/>
      <c r="Q97" s="86"/>
      <c r="R97" s="86"/>
      <c r="S97" s="86"/>
      <c r="T97" s="87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154</v>
      </c>
      <c r="AU97" s="18" t="s">
        <v>85</v>
      </c>
    </row>
    <row r="98" s="13" customFormat="1">
      <c r="A98" s="13"/>
      <c r="B98" s="233"/>
      <c r="C98" s="234"/>
      <c r="D98" s="227" t="s">
        <v>156</v>
      </c>
      <c r="E98" s="235" t="s">
        <v>37</v>
      </c>
      <c r="F98" s="236" t="s">
        <v>157</v>
      </c>
      <c r="G98" s="234"/>
      <c r="H98" s="235" t="s">
        <v>37</v>
      </c>
      <c r="I98" s="237"/>
      <c r="J98" s="234"/>
      <c r="K98" s="234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156</v>
      </c>
      <c r="AU98" s="242" t="s">
        <v>85</v>
      </c>
      <c r="AV98" s="13" t="s">
        <v>82</v>
      </c>
      <c r="AW98" s="13" t="s">
        <v>35</v>
      </c>
      <c r="AX98" s="13" t="s">
        <v>75</v>
      </c>
      <c r="AY98" s="242" t="s">
        <v>144</v>
      </c>
    </row>
    <row r="99" s="13" customFormat="1">
      <c r="A99" s="13"/>
      <c r="B99" s="233"/>
      <c r="C99" s="234"/>
      <c r="D99" s="227" t="s">
        <v>156</v>
      </c>
      <c r="E99" s="235" t="s">
        <v>37</v>
      </c>
      <c r="F99" s="236" t="s">
        <v>158</v>
      </c>
      <c r="G99" s="234"/>
      <c r="H99" s="235" t="s">
        <v>37</v>
      </c>
      <c r="I99" s="237"/>
      <c r="J99" s="234"/>
      <c r="K99" s="234"/>
      <c r="L99" s="238"/>
      <c r="M99" s="239"/>
      <c r="N99" s="240"/>
      <c r="O99" s="240"/>
      <c r="P99" s="240"/>
      <c r="Q99" s="240"/>
      <c r="R99" s="240"/>
      <c r="S99" s="240"/>
      <c r="T99" s="24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2" t="s">
        <v>156</v>
      </c>
      <c r="AU99" s="242" t="s">
        <v>85</v>
      </c>
      <c r="AV99" s="13" t="s">
        <v>82</v>
      </c>
      <c r="AW99" s="13" t="s">
        <v>35</v>
      </c>
      <c r="AX99" s="13" t="s">
        <v>75</v>
      </c>
      <c r="AY99" s="242" t="s">
        <v>144</v>
      </c>
    </row>
    <row r="100" s="14" customFormat="1">
      <c r="A100" s="14"/>
      <c r="B100" s="243"/>
      <c r="C100" s="244"/>
      <c r="D100" s="227" t="s">
        <v>156</v>
      </c>
      <c r="E100" s="245" t="s">
        <v>37</v>
      </c>
      <c r="F100" s="246" t="s">
        <v>266</v>
      </c>
      <c r="G100" s="244"/>
      <c r="H100" s="247">
        <v>800</v>
      </c>
      <c r="I100" s="248"/>
      <c r="J100" s="244"/>
      <c r="K100" s="244"/>
      <c r="L100" s="249"/>
      <c r="M100" s="250"/>
      <c r="N100" s="251"/>
      <c r="O100" s="251"/>
      <c r="P100" s="251"/>
      <c r="Q100" s="251"/>
      <c r="R100" s="251"/>
      <c r="S100" s="251"/>
      <c r="T100" s="252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3" t="s">
        <v>156</v>
      </c>
      <c r="AU100" s="253" t="s">
        <v>85</v>
      </c>
      <c r="AV100" s="14" t="s">
        <v>85</v>
      </c>
      <c r="AW100" s="14" t="s">
        <v>35</v>
      </c>
      <c r="AX100" s="14" t="s">
        <v>82</v>
      </c>
      <c r="AY100" s="253" t="s">
        <v>144</v>
      </c>
    </row>
    <row r="101" s="2" customFormat="1" ht="16.5" customHeight="1">
      <c r="A101" s="39"/>
      <c r="B101" s="40"/>
      <c r="C101" s="214" t="s">
        <v>167</v>
      </c>
      <c r="D101" s="214" t="s">
        <v>146</v>
      </c>
      <c r="E101" s="215" t="s">
        <v>160</v>
      </c>
      <c r="F101" s="216" t="s">
        <v>161</v>
      </c>
      <c r="G101" s="217" t="s">
        <v>149</v>
      </c>
      <c r="H101" s="218">
        <v>800</v>
      </c>
      <c r="I101" s="219"/>
      <c r="J101" s="220">
        <f>ROUND(I101*H101,2)</f>
        <v>0</v>
      </c>
      <c r="K101" s="216" t="s">
        <v>37</v>
      </c>
      <c r="L101" s="45"/>
      <c r="M101" s="221" t="s">
        <v>37</v>
      </c>
      <c r="N101" s="222" t="s">
        <v>48</v>
      </c>
      <c r="O101" s="86"/>
      <c r="P101" s="223">
        <f>O101*H101</f>
        <v>0</v>
      </c>
      <c r="Q101" s="223">
        <v>0</v>
      </c>
      <c r="R101" s="223">
        <f>Q101*H101</f>
        <v>0</v>
      </c>
      <c r="S101" s="223">
        <v>0</v>
      </c>
      <c r="T101" s="224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25" t="s">
        <v>150</v>
      </c>
      <c r="AT101" s="225" t="s">
        <v>146</v>
      </c>
      <c r="AU101" s="225" t="s">
        <v>85</v>
      </c>
      <c r="AY101" s="18" t="s">
        <v>144</v>
      </c>
      <c r="BE101" s="226">
        <f>IF(N101="základní",J101,0)</f>
        <v>0</v>
      </c>
      <c r="BF101" s="226">
        <f>IF(N101="snížená",J101,0)</f>
        <v>0</v>
      </c>
      <c r="BG101" s="226">
        <f>IF(N101="zákl. přenesená",J101,0)</f>
        <v>0</v>
      </c>
      <c r="BH101" s="226">
        <f>IF(N101="sníž. přenesená",J101,0)</f>
        <v>0</v>
      </c>
      <c r="BI101" s="226">
        <f>IF(N101="nulová",J101,0)</f>
        <v>0</v>
      </c>
      <c r="BJ101" s="18" t="s">
        <v>150</v>
      </c>
      <c r="BK101" s="226">
        <f>ROUND(I101*H101,2)</f>
        <v>0</v>
      </c>
      <c r="BL101" s="18" t="s">
        <v>150</v>
      </c>
      <c r="BM101" s="225" t="s">
        <v>267</v>
      </c>
    </row>
    <row r="102" s="2" customFormat="1">
      <c r="A102" s="39"/>
      <c r="B102" s="40"/>
      <c r="C102" s="41"/>
      <c r="D102" s="227" t="s">
        <v>152</v>
      </c>
      <c r="E102" s="41"/>
      <c r="F102" s="228" t="s">
        <v>163</v>
      </c>
      <c r="G102" s="41"/>
      <c r="H102" s="41"/>
      <c r="I102" s="229"/>
      <c r="J102" s="41"/>
      <c r="K102" s="41"/>
      <c r="L102" s="45"/>
      <c r="M102" s="230"/>
      <c r="N102" s="231"/>
      <c r="O102" s="86"/>
      <c r="P102" s="86"/>
      <c r="Q102" s="86"/>
      <c r="R102" s="86"/>
      <c r="S102" s="86"/>
      <c r="T102" s="87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152</v>
      </c>
      <c r="AU102" s="18" t="s">
        <v>85</v>
      </c>
    </row>
    <row r="103" s="2" customFormat="1">
      <c r="A103" s="39"/>
      <c r="B103" s="40"/>
      <c r="C103" s="41"/>
      <c r="D103" s="227" t="s">
        <v>154</v>
      </c>
      <c r="E103" s="41"/>
      <c r="F103" s="232" t="s">
        <v>164</v>
      </c>
      <c r="G103" s="41"/>
      <c r="H103" s="41"/>
      <c r="I103" s="229"/>
      <c r="J103" s="41"/>
      <c r="K103" s="41"/>
      <c r="L103" s="45"/>
      <c r="M103" s="230"/>
      <c r="N103" s="231"/>
      <c r="O103" s="86"/>
      <c r="P103" s="86"/>
      <c r="Q103" s="86"/>
      <c r="R103" s="86"/>
      <c r="S103" s="86"/>
      <c r="T103" s="87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154</v>
      </c>
      <c r="AU103" s="18" t="s">
        <v>85</v>
      </c>
    </row>
    <row r="104" s="13" customFormat="1">
      <c r="A104" s="13"/>
      <c r="B104" s="233"/>
      <c r="C104" s="234"/>
      <c r="D104" s="227" t="s">
        <v>156</v>
      </c>
      <c r="E104" s="235" t="s">
        <v>37</v>
      </c>
      <c r="F104" s="236" t="s">
        <v>165</v>
      </c>
      <c r="G104" s="234"/>
      <c r="H104" s="235" t="s">
        <v>37</v>
      </c>
      <c r="I104" s="237"/>
      <c r="J104" s="234"/>
      <c r="K104" s="234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156</v>
      </c>
      <c r="AU104" s="242" t="s">
        <v>85</v>
      </c>
      <c r="AV104" s="13" t="s">
        <v>82</v>
      </c>
      <c r="AW104" s="13" t="s">
        <v>35</v>
      </c>
      <c r="AX104" s="13" t="s">
        <v>75</v>
      </c>
      <c r="AY104" s="242" t="s">
        <v>144</v>
      </c>
    </row>
    <row r="105" s="14" customFormat="1">
      <c r="A105" s="14"/>
      <c r="B105" s="243"/>
      <c r="C105" s="244"/>
      <c r="D105" s="227" t="s">
        <v>156</v>
      </c>
      <c r="E105" s="245" t="s">
        <v>37</v>
      </c>
      <c r="F105" s="246" t="s">
        <v>182</v>
      </c>
      <c r="G105" s="244"/>
      <c r="H105" s="247">
        <v>800</v>
      </c>
      <c r="I105" s="248"/>
      <c r="J105" s="244"/>
      <c r="K105" s="244"/>
      <c r="L105" s="249"/>
      <c r="M105" s="250"/>
      <c r="N105" s="251"/>
      <c r="O105" s="251"/>
      <c r="P105" s="251"/>
      <c r="Q105" s="251"/>
      <c r="R105" s="251"/>
      <c r="S105" s="251"/>
      <c r="T105" s="25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53" t="s">
        <v>156</v>
      </c>
      <c r="AU105" s="253" t="s">
        <v>85</v>
      </c>
      <c r="AV105" s="14" t="s">
        <v>85</v>
      </c>
      <c r="AW105" s="14" t="s">
        <v>35</v>
      </c>
      <c r="AX105" s="14" t="s">
        <v>82</v>
      </c>
      <c r="AY105" s="253" t="s">
        <v>144</v>
      </c>
    </row>
    <row r="106" s="2" customFormat="1" ht="16.5" customHeight="1">
      <c r="A106" s="39"/>
      <c r="B106" s="40"/>
      <c r="C106" s="214" t="s">
        <v>150</v>
      </c>
      <c r="D106" s="214" t="s">
        <v>146</v>
      </c>
      <c r="E106" s="215" t="s">
        <v>168</v>
      </c>
      <c r="F106" s="216" t="s">
        <v>169</v>
      </c>
      <c r="G106" s="217" t="s">
        <v>149</v>
      </c>
      <c r="H106" s="218">
        <v>800</v>
      </c>
      <c r="I106" s="219"/>
      <c r="J106" s="220">
        <f>ROUND(I106*H106,2)</f>
        <v>0</v>
      </c>
      <c r="K106" s="216" t="s">
        <v>37</v>
      </c>
      <c r="L106" s="45"/>
      <c r="M106" s="221" t="s">
        <v>37</v>
      </c>
      <c r="N106" s="222" t="s">
        <v>48</v>
      </c>
      <c r="O106" s="86"/>
      <c r="P106" s="223">
        <f>O106*H106</f>
        <v>0</v>
      </c>
      <c r="Q106" s="223">
        <v>0</v>
      </c>
      <c r="R106" s="223">
        <f>Q106*H106</f>
        <v>0</v>
      </c>
      <c r="S106" s="223">
        <v>0</v>
      </c>
      <c r="T106" s="224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25" t="s">
        <v>150</v>
      </c>
      <c r="AT106" s="225" t="s">
        <v>146</v>
      </c>
      <c r="AU106" s="225" t="s">
        <v>85</v>
      </c>
      <c r="AY106" s="18" t="s">
        <v>144</v>
      </c>
      <c r="BE106" s="226">
        <f>IF(N106="základní",J106,0)</f>
        <v>0</v>
      </c>
      <c r="BF106" s="226">
        <f>IF(N106="snížená",J106,0)</f>
        <v>0</v>
      </c>
      <c r="BG106" s="226">
        <f>IF(N106="zákl. přenesená",J106,0)</f>
        <v>0</v>
      </c>
      <c r="BH106" s="226">
        <f>IF(N106="sníž. přenesená",J106,0)</f>
        <v>0</v>
      </c>
      <c r="BI106" s="226">
        <f>IF(N106="nulová",J106,0)</f>
        <v>0</v>
      </c>
      <c r="BJ106" s="18" t="s">
        <v>150</v>
      </c>
      <c r="BK106" s="226">
        <f>ROUND(I106*H106,2)</f>
        <v>0</v>
      </c>
      <c r="BL106" s="18" t="s">
        <v>150</v>
      </c>
      <c r="BM106" s="225" t="s">
        <v>268</v>
      </c>
    </row>
    <row r="107" s="2" customFormat="1">
      <c r="A107" s="39"/>
      <c r="B107" s="40"/>
      <c r="C107" s="41"/>
      <c r="D107" s="227" t="s">
        <v>152</v>
      </c>
      <c r="E107" s="41"/>
      <c r="F107" s="228" t="s">
        <v>171</v>
      </c>
      <c r="G107" s="41"/>
      <c r="H107" s="41"/>
      <c r="I107" s="229"/>
      <c r="J107" s="41"/>
      <c r="K107" s="41"/>
      <c r="L107" s="45"/>
      <c r="M107" s="230"/>
      <c r="N107" s="231"/>
      <c r="O107" s="86"/>
      <c r="P107" s="86"/>
      <c r="Q107" s="86"/>
      <c r="R107" s="86"/>
      <c r="S107" s="86"/>
      <c r="T107" s="87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152</v>
      </c>
      <c r="AU107" s="18" t="s">
        <v>85</v>
      </c>
    </row>
    <row r="108" s="2" customFormat="1">
      <c r="A108" s="39"/>
      <c r="B108" s="40"/>
      <c r="C108" s="41"/>
      <c r="D108" s="227" t="s">
        <v>154</v>
      </c>
      <c r="E108" s="41"/>
      <c r="F108" s="232" t="s">
        <v>172</v>
      </c>
      <c r="G108" s="41"/>
      <c r="H108" s="41"/>
      <c r="I108" s="229"/>
      <c r="J108" s="41"/>
      <c r="K108" s="41"/>
      <c r="L108" s="45"/>
      <c r="M108" s="230"/>
      <c r="N108" s="231"/>
      <c r="O108" s="86"/>
      <c r="P108" s="86"/>
      <c r="Q108" s="86"/>
      <c r="R108" s="86"/>
      <c r="S108" s="86"/>
      <c r="T108" s="87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154</v>
      </c>
      <c r="AU108" s="18" t="s">
        <v>85</v>
      </c>
    </row>
    <row r="109" s="14" customFormat="1">
      <c r="A109" s="14"/>
      <c r="B109" s="243"/>
      <c r="C109" s="244"/>
      <c r="D109" s="227" t="s">
        <v>156</v>
      </c>
      <c r="E109" s="245" t="s">
        <v>37</v>
      </c>
      <c r="F109" s="246" t="s">
        <v>182</v>
      </c>
      <c r="G109" s="244"/>
      <c r="H109" s="247">
        <v>800</v>
      </c>
      <c r="I109" s="248"/>
      <c r="J109" s="244"/>
      <c r="K109" s="244"/>
      <c r="L109" s="249"/>
      <c r="M109" s="250"/>
      <c r="N109" s="251"/>
      <c r="O109" s="251"/>
      <c r="P109" s="251"/>
      <c r="Q109" s="251"/>
      <c r="R109" s="251"/>
      <c r="S109" s="251"/>
      <c r="T109" s="25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3" t="s">
        <v>156</v>
      </c>
      <c r="AU109" s="253" t="s">
        <v>85</v>
      </c>
      <c r="AV109" s="14" t="s">
        <v>85</v>
      </c>
      <c r="AW109" s="14" t="s">
        <v>35</v>
      </c>
      <c r="AX109" s="14" t="s">
        <v>82</v>
      </c>
      <c r="AY109" s="253" t="s">
        <v>144</v>
      </c>
    </row>
    <row r="110" s="12" customFormat="1" ht="25.92" customHeight="1">
      <c r="A110" s="12"/>
      <c r="B110" s="198"/>
      <c r="C110" s="199"/>
      <c r="D110" s="200" t="s">
        <v>74</v>
      </c>
      <c r="E110" s="201" t="s">
        <v>173</v>
      </c>
      <c r="F110" s="201" t="s">
        <v>174</v>
      </c>
      <c r="G110" s="199"/>
      <c r="H110" s="199"/>
      <c r="I110" s="202"/>
      <c r="J110" s="203">
        <f>BK110</f>
        <v>0</v>
      </c>
      <c r="K110" s="199"/>
      <c r="L110" s="204"/>
      <c r="M110" s="205"/>
      <c r="N110" s="206"/>
      <c r="O110" s="206"/>
      <c r="P110" s="207">
        <f>SUM(P111:P114)</f>
        <v>0</v>
      </c>
      <c r="Q110" s="206"/>
      <c r="R110" s="207">
        <f>SUM(R111:R114)</f>
        <v>0</v>
      </c>
      <c r="S110" s="206"/>
      <c r="T110" s="208">
        <f>SUM(T111:T114)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9" t="s">
        <v>150</v>
      </c>
      <c r="AT110" s="210" t="s">
        <v>74</v>
      </c>
      <c r="AU110" s="210" t="s">
        <v>75</v>
      </c>
      <c r="AY110" s="209" t="s">
        <v>144</v>
      </c>
      <c r="BK110" s="211">
        <f>SUM(BK111:BK114)</f>
        <v>0</v>
      </c>
    </row>
    <row r="111" s="2" customFormat="1" ht="16.5" customHeight="1">
      <c r="A111" s="39"/>
      <c r="B111" s="40"/>
      <c r="C111" s="214" t="s">
        <v>215</v>
      </c>
      <c r="D111" s="214" t="s">
        <v>146</v>
      </c>
      <c r="E111" s="215" t="s">
        <v>175</v>
      </c>
      <c r="F111" s="216" t="s">
        <v>176</v>
      </c>
      <c r="G111" s="217" t="s">
        <v>149</v>
      </c>
      <c r="H111" s="218">
        <v>-800</v>
      </c>
      <c r="I111" s="219"/>
      <c r="J111" s="220">
        <f>ROUND(I111*H111,2)</f>
        <v>0</v>
      </c>
      <c r="K111" s="216" t="s">
        <v>37</v>
      </c>
      <c r="L111" s="45"/>
      <c r="M111" s="221" t="s">
        <v>37</v>
      </c>
      <c r="N111" s="222" t="s">
        <v>48</v>
      </c>
      <c r="O111" s="86"/>
      <c r="P111" s="223">
        <f>O111*H111</f>
        <v>0</v>
      </c>
      <c r="Q111" s="223">
        <v>0</v>
      </c>
      <c r="R111" s="223">
        <f>Q111*H111</f>
        <v>0</v>
      </c>
      <c r="S111" s="223">
        <v>0</v>
      </c>
      <c r="T111" s="224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5" t="s">
        <v>150</v>
      </c>
      <c r="AT111" s="225" t="s">
        <v>146</v>
      </c>
      <c r="AU111" s="225" t="s">
        <v>82</v>
      </c>
      <c r="AY111" s="18" t="s">
        <v>144</v>
      </c>
      <c r="BE111" s="226">
        <f>IF(N111="základní",J111,0)</f>
        <v>0</v>
      </c>
      <c r="BF111" s="226">
        <f>IF(N111="snížená",J111,0)</f>
        <v>0</v>
      </c>
      <c r="BG111" s="226">
        <f>IF(N111="zákl. přenesená",J111,0)</f>
        <v>0</v>
      </c>
      <c r="BH111" s="226">
        <f>IF(N111="sníž. přenesená",J111,0)</f>
        <v>0</v>
      </c>
      <c r="BI111" s="226">
        <f>IF(N111="nulová",J111,0)</f>
        <v>0</v>
      </c>
      <c r="BJ111" s="18" t="s">
        <v>150</v>
      </c>
      <c r="BK111" s="226">
        <f>ROUND(I111*H111,2)</f>
        <v>0</v>
      </c>
      <c r="BL111" s="18" t="s">
        <v>150</v>
      </c>
      <c r="BM111" s="225" t="s">
        <v>269</v>
      </c>
    </row>
    <row r="112" s="2" customFormat="1">
      <c r="A112" s="39"/>
      <c r="B112" s="40"/>
      <c r="C112" s="41"/>
      <c r="D112" s="227" t="s">
        <v>152</v>
      </c>
      <c r="E112" s="41"/>
      <c r="F112" s="228" t="s">
        <v>176</v>
      </c>
      <c r="G112" s="41"/>
      <c r="H112" s="41"/>
      <c r="I112" s="229"/>
      <c r="J112" s="41"/>
      <c r="K112" s="41"/>
      <c r="L112" s="45"/>
      <c r="M112" s="230"/>
      <c r="N112" s="231"/>
      <c r="O112" s="86"/>
      <c r="P112" s="86"/>
      <c r="Q112" s="86"/>
      <c r="R112" s="86"/>
      <c r="S112" s="86"/>
      <c r="T112" s="87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152</v>
      </c>
      <c r="AU112" s="18" t="s">
        <v>82</v>
      </c>
    </row>
    <row r="113" s="2" customFormat="1">
      <c r="A113" s="39"/>
      <c r="B113" s="40"/>
      <c r="C113" s="41"/>
      <c r="D113" s="227" t="s">
        <v>154</v>
      </c>
      <c r="E113" s="41"/>
      <c r="F113" s="232" t="s">
        <v>178</v>
      </c>
      <c r="G113" s="41"/>
      <c r="H113" s="41"/>
      <c r="I113" s="229"/>
      <c r="J113" s="41"/>
      <c r="K113" s="41"/>
      <c r="L113" s="45"/>
      <c r="M113" s="230"/>
      <c r="N113" s="231"/>
      <c r="O113" s="86"/>
      <c r="P113" s="86"/>
      <c r="Q113" s="86"/>
      <c r="R113" s="86"/>
      <c r="S113" s="86"/>
      <c r="T113" s="87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154</v>
      </c>
      <c r="AU113" s="18" t="s">
        <v>82</v>
      </c>
    </row>
    <row r="114" s="14" customFormat="1">
      <c r="A114" s="14"/>
      <c r="B114" s="243"/>
      <c r="C114" s="244"/>
      <c r="D114" s="227" t="s">
        <v>156</v>
      </c>
      <c r="E114" s="245" t="s">
        <v>37</v>
      </c>
      <c r="F114" s="246" t="s">
        <v>186</v>
      </c>
      <c r="G114" s="244"/>
      <c r="H114" s="247">
        <v>-800</v>
      </c>
      <c r="I114" s="248"/>
      <c r="J114" s="244"/>
      <c r="K114" s="244"/>
      <c r="L114" s="249"/>
      <c r="M114" s="254"/>
      <c r="N114" s="255"/>
      <c r="O114" s="255"/>
      <c r="P114" s="255"/>
      <c r="Q114" s="255"/>
      <c r="R114" s="255"/>
      <c r="S114" s="255"/>
      <c r="T114" s="256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3" t="s">
        <v>156</v>
      </c>
      <c r="AU114" s="253" t="s">
        <v>82</v>
      </c>
      <c r="AV114" s="14" t="s">
        <v>85</v>
      </c>
      <c r="AW114" s="14" t="s">
        <v>35</v>
      </c>
      <c r="AX114" s="14" t="s">
        <v>82</v>
      </c>
      <c r="AY114" s="253" t="s">
        <v>144</v>
      </c>
    </row>
    <row r="115" s="2" customFormat="1" ht="6.96" customHeight="1">
      <c r="A115" s="39"/>
      <c r="B115" s="61"/>
      <c r="C115" s="62"/>
      <c r="D115" s="62"/>
      <c r="E115" s="62"/>
      <c r="F115" s="62"/>
      <c r="G115" s="62"/>
      <c r="H115" s="62"/>
      <c r="I115" s="62"/>
      <c r="J115" s="62"/>
      <c r="K115" s="62"/>
      <c r="L115" s="45"/>
      <c r="M115" s="39"/>
      <c r="O115" s="39"/>
      <c r="P115" s="39"/>
      <c r="Q115" s="39"/>
      <c r="R115" s="39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</sheetData>
  <sheetProtection sheet="1" autoFilter="0" formatColumns="0" formatRows="0" objects="1" scenarios="1" spinCount="100000" saltValue="0ISSuyg7tMX5fh86o2ViW5phqSgWQSb19FfdF85rWubUKCFfJ25ZkjgVbUWdQZrTKbmNJ3vWJEvU1UBV4qAfjA==" hashValue="OZ+UCaJOSoKnCd1gJ0y8WK3pU289hzO7sGg2iinkJgnuKoFg1suSjMq4cflNkoLNNpxVPYGmQkix5ugQQJ3vOg==" algorithmName="SHA-512" password="CC35"/>
  <autoFilter ref="C87:K11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115</v>
      </c>
    </row>
    <row r="3" s="1" customFormat="1" ht="6.96" customHeight="1">
      <c r="B3" s="140"/>
      <c r="C3" s="141"/>
      <c r="D3" s="141"/>
      <c r="E3" s="141"/>
      <c r="F3" s="141"/>
      <c r="G3" s="141"/>
      <c r="H3" s="141"/>
      <c r="I3" s="141"/>
      <c r="J3" s="141"/>
      <c r="K3" s="141"/>
      <c r="L3" s="21"/>
      <c r="AT3" s="18" t="s">
        <v>85</v>
      </c>
    </row>
    <row r="4" s="1" customFormat="1" ht="24.96" customHeight="1">
      <c r="B4" s="21"/>
      <c r="D4" s="142" t="s">
        <v>117</v>
      </c>
      <c r="L4" s="21"/>
      <c r="M4" s="143" t="s">
        <v>10</v>
      </c>
      <c r="AT4" s="18" t="s">
        <v>35</v>
      </c>
    </row>
    <row r="5" s="1" customFormat="1" ht="6.96" customHeight="1">
      <c r="B5" s="21"/>
      <c r="L5" s="21"/>
    </row>
    <row r="6" s="1" customFormat="1" ht="12" customHeight="1">
      <c r="B6" s="21"/>
      <c r="D6" s="144" t="s">
        <v>16</v>
      </c>
      <c r="L6" s="21"/>
    </row>
    <row r="7" s="1" customFormat="1" ht="16.5" customHeight="1">
      <c r="B7" s="21"/>
      <c r="E7" s="145" t="str">
        <f>'Rekapitulace stavby'!K6</f>
        <v>Labe, Čelákovice – Klavary, odstranění nánosů z plavebních kanálů</v>
      </c>
      <c r="F7" s="144"/>
      <c r="G7" s="144"/>
      <c r="H7" s="144"/>
      <c r="L7" s="21"/>
    </row>
    <row r="8" s="1" customFormat="1" ht="12" customHeight="1">
      <c r="B8" s="21"/>
      <c r="D8" s="144" t="s">
        <v>118</v>
      </c>
      <c r="L8" s="21"/>
    </row>
    <row r="9" s="2" customFormat="1" ht="16.5" customHeight="1">
      <c r="A9" s="39"/>
      <c r="B9" s="45"/>
      <c r="C9" s="39"/>
      <c r="D9" s="39"/>
      <c r="E9" s="145" t="s">
        <v>261</v>
      </c>
      <c r="F9" s="39"/>
      <c r="G9" s="39"/>
      <c r="H9" s="39"/>
      <c r="I9" s="39"/>
      <c r="J9" s="39"/>
      <c r="K9" s="39"/>
      <c r="L9" s="146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 ht="12" customHeight="1">
      <c r="A10" s="39"/>
      <c r="B10" s="45"/>
      <c r="C10" s="39"/>
      <c r="D10" s="144" t="s">
        <v>120</v>
      </c>
      <c r="E10" s="39"/>
      <c r="F10" s="39"/>
      <c r="G10" s="39"/>
      <c r="H10" s="39"/>
      <c r="I10" s="39"/>
      <c r="J10" s="39"/>
      <c r="K10" s="39"/>
      <c r="L10" s="146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6.5" customHeight="1">
      <c r="A11" s="39"/>
      <c r="B11" s="45"/>
      <c r="C11" s="39"/>
      <c r="D11" s="39"/>
      <c r="E11" s="147" t="s">
        <v>270</v>
      </c>
      <c r="F11" s="39"/>
      <c r="G11" s="39"/>
      <c r="H11" s="39"/>
      <c r="I11" s="39"/>
      <c r="J11" s="39"/>
      <c r="K11" s="39"/>
      <c r="L11" s="146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>
      <c r="A12" s="39"/>
      <c r="B12" s="45"/>
      <c r="C12" s="39"/>
      <c r="D12" s="39"/>
      <c r="E12" s="39"/>
      <c r="F12" s="39"/>
      <c r="G12" s="39"/>
      <c r="H12" s="39"/>
      <c r="I12" s="39"/>
      <c r="J12" s="39"/>
      <c r="K12" s="39"/>
      <c r="L12" s="146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2" customHeight="1">
      <c r="A13" s="39"/>
      <c r="B13" s="45"/>
      <c r="C13" s="39"/>
      <c r="D13" s="144" t="s">
        <v>18</v>
      </c>
      <c r="E13" s="39"/>
      <c r="F13" s="135" t="s">
        <v>84</v>
      </c>
      <c r="G13" s="39"/>
      <c r="H13" s="39"/>
      <c r="I13" s="144" t="s">
        <v>20</v>
      </c>
      <c r="J13" s="135" t="s">
        <v>21</v>
      </c>
      <c r="K13" s="39"/>
      <c r="L13" s="146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4" t="s">
        <v>22</v>
      </c>
      <c r="E14" s="39"/>
      <c r="F14" s="135" t="s">
        <v>23</v>
      </c>
      <c r="G14" s="39"/>
      <c r="H14" s="39"/>
      <c r="I14" s="144" t="s">
        <v>24</v>
      </c>
      <c r="J14" s="148" t="str">
        <f>'Rekapitulace stavby'!AN8</f>
        <v>18.11.2025</v>
      </c>
      <c r="K14" s="39"/>
      <c r="L14" s="146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0.8" customHeight="1">
      <c r="A15" s="39"/>
      <c r="B15" s="45"/>
      <c r="C15" s="39"/>
      <c r="D15" s="39"/>
      <c r="E15" s="39"/>
      <c r="F15" s="39"/>
      <c r="G15" s="39"/>
      <c r="H15" s="39"/>
      <c r="I15" s="39"/>
      <c r="J15" s="39"/>
      <c r="K15" s="39"/>
      <c r="L15" s="146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12" customHeight="1">
      <c r="A16" s="39"/>
      <c r="B16" s="45"/>
      <c r="C16" s="39"/>
      <c r="D16" s="144" t="s">
        <v>26</v>
      </c>
      <c r="E16" s="39"/>
      <c r="F16" s="39"/>
      <c r="G16" s="39"/>
      <c r="H16" s="39"/>
      <c r="I16" s="144" t="s">
        <v>27</v>
      </c>
      <c r="J16" s="135" t="s">
        <v>28</v>
      </c>
      <c r="K16" s="39"/>
      <c r="L16" s="146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8" customHeight="1">
      <c r="A17" s="39"/>
      <c r="B17" s="45"/>
      <c r="C17" s="39"/>
      <c r="D17" s="39"/>
      <c r="E17" s="135" t="s">
        <v>29</v>
      </c>
      <c r="F17" s="39"/>
      <c r="G17" s="39"/>
      <c r="H17" s="39"/>
      <c r="I17" s="144" t="s">
        <v>30</v>
      </c>
      <c r="J17" s="135" t="s">
        <v>31</v>
      </c>
      <c r="K17" s="39"/>
      <c r="L17" s="146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6.96" customHeight="1">
      <c r="A18" s="39"/>
      <c r="B18" s="45"/>
      <c r="C18" s="39"/>
      <c r="D18" s="39"/>
      <c r="E18" s="39"/>
      <c r="F18" s="39"/>
      <c r="G18" s="39"/>
      <c r="H18" s="39"/>
      <c r="I18" s="39"/>
      <c r="J18" s="39"/>
      <c r="K18" s="39"/>
      <c r="L18" s="146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12" customHeight="1">
      <c r="A19" s="39"/>
      <c r="B19" s="45"/>
      <c r="C19" s="39"/>
      <c r="D19" s="144" t="s">
        <v>32</v>
      </c>
      <c r="E19" s="39"/>
      <c r="F19" s="39"/>
      <c r="G19" s="39"/>
      <c r="H19" s="39"/>
      <c r="I19" s="144" t="s">
        <v>27</v>
      </c>
      <c r="J19" s="34" t="str">
        <f>'Rekapitulace stavby'!AN13</f>
        <v>Vyplň údaj</v>
      </c>
      <c r="K19" s="39"/>
      <c r="L19" s="146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8" customHeight="1">
      <c r="A20" s="39"/>
      <c r="B20" s="45"/>
      <c r="C20" s="39"/>
      <c r="D20" s="39"/>
      <c r="E20" s="34" t="str">
        <f>'Rekapitulace stavby'!E14</f>
        <v>Vyplň údaj</v>
      </c>
      <c r="F20" s="135"/>
      <c r="G20" s="135"/>
      <c r="H20" s="135"/>
      <c r="I20" s="144" t="s">
        <v>30</v>
      </c>
      <c r="J20" s="34" t="str">
        <f>'Rekapitulace stavby'!AN14</f>
        <v>Vyplň údaj</v>
      </c>
      <c r="K20" s="39"/>
      <c r="L20" s="146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6.96" customHeight="1">
      <c r="A21" s="39"/>
      <c r="B21" s="45"/>
      <c r="C21" s="39"/>
      <c r="D21" s="39"/>
      <c r="E21" s="39"/>
      <c r="F21" s="39"/>
      <c r="G21" s="39"/>
      <c r="H21" s="39"/>
      <c r="I21" s="39"/>
      <c r="J21" s="39"/>
      <c r="K21" s="39"/>
      <c r="L21" s="146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12" customHeight="1">
      <c r="A22" s="39"/>
      <c r="B22" s="45"/>
      <c r="C22" s="39"/>
      <c r="D22" s="144" t="s">
        <v>34</v>
      </c>
      <c r="E22" s="39"/>
      <c r="F22" s="39"/>
      <c r="G22" s="39"/>
      <c r="H22" s="39"/>
      <c r="I22" s="144" t="s">
        <v>27</v>
      </c>
      <c r="J22" s="135" t="s">
        <v>28</v>
      </c>
      <c r="K22" s="39"/>
      <c r="L22" s="146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8" customHeight="1">
      <c r="A23" s="39"/>
      <c r="B23" s="45"/>
      <c r="C23" s="39"/>
      <c r="D23" s="39"/>
      <c r="E23" s="135" t="s">
        <v>29</v>
      </c>
      <c r="F23" s="39"/>
      <c r="G23" s="39"/>
      <c r="H23" s="39"/>
      <c r="I23" s="144" t="s">
        <v>30</v>
      </c>
      <c r="J23" s="135" t="s">
        <v>31</v>
      </c>
      <c r="K23" s="39"/>
      <c r="L23" s="146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6.96" customHeight="1">
      <c r="A24" s="39"/>
      <c r="B24" s="45"/>
      <c r="C24" s="39"/>
      <c r="D24" s="39"/>
      <c r="E24" s="39"/>
      <c r="F24" s="39"/>
      <c r="G24" s="39"/>
      <c r="H24" s="39"/>
      <c r="I24" s="39"/>
      <c r="J24" s="39"/>
      <c r="K24" s="39"/>
      <c r="L24" s="146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12" customHeight="1">
      <c r="A25" s="39"/>
      <c r="B25" s="45"/>
      <c r="C25" s="39"/>
      <c r="D25" s="144" t="s">
        <v>36</v>
      </c>
      <c r="E25" s="39"/>
      <c r="F25" s="39"/>
      <c r="G25" s="39"/>
      <c r="H25" s="39"/>
      <c r="I25" s="144" t="s">
        <v>27</v>
      </c>
      <c r="J25" s="135" t="s">
        <v>37</v>
      </c>
      <c r="K25" s="39"/>
      <c r="L25" s="146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8" customHeight="1">
      <c r="A26" s="39"/>
      <c r="B26" s="45"/>
      <c r="C26" s="39"/>
      <c r="D26" s="39"/>
      <c r="E26" s="135" t="s">
        <v>38</v>
      </c>
      <c r="F26" s="39"/>
      <c r="G26" s="39"/>
      <c r="H26" s="39"/>
      <c r="I26" s="144" t="s">
        <v>30</v>
      </c>
      <c r="J26" s="135" t="s">
        <v>37</v>
      </c>
      <c r="K26" s="39"/>
      <c r="L26" s="146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2" customFormat="1" ht="6.96" customHeight="1">
      <c r="A27" s="39"/>
      <c r="B27" s="45"/>
      <c r="C27" s="39"/>
      <c r="D27" s="39"/>
      <c r="E27" s="39"/>
      <c r="F27" s="39"/>
      <c r="G27" s="39"/>
      <c r="H27" s="39"/>
      <c r="I27" s="39"/>
      <c r="J27" s="39"/>
      <c r="K27" s="39"/>
      <c r="L27" s="146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</row>
    <row r="28" s="2" customFormat="1" ht="12" customHeight="1">
      <c r="A28" s="39"/>
      <c r="B28" s="45"/>
      <c r="C28" s="39"/>
      <c r="D28" s="144" t="s">
        <v>39</v>
      </c>
      <c r="E28" s="39"/>
      <c r="F28" s="39"/>
      <c r="G28" s="39"/>
      <c r="H28" s="39"/>
      <c r="I28" s="39"/>
      <c r="J28" s="39"/>
      <c r="K28" s="39"/>
      <c r="L28" s="146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8" customFormat="1" ht="71.25" customHeight="1">
      <c r="A29" s="149"/>
      <c r="B29" s="150"/>
      <c r="C29" s="149"/>
      <c r="D29" s="149"/>
      <c r="E29" s="151" t="s">
        <v>40</v>
      </c>
      <c r="F29" s="151"/>
      <c r="G29" s="151"/>
      <c r="H29" s="151"/>
      <c r="I29" s="149"/>
      <c r="J29" s="149"/>
      <c r="K29" s="149"/>
      <c r="L29" s="152"/>
      <c r="S29" s="149"/>
      <c r="T29" s="149"/>
      <c r="U29" s="149"/>
      <c r="V29" s="149"/>
      <c r="W29" s="149"/>
      <c r="X29" s="149"/>
      <c r="Y29" s="149"/>
      <c r="Z29" s="149"/>
      <c r="AA29" s="149"/>
      <c r="AB29" s="149"/>
      <c r="AC29" s="149"/>
      <c r="AD29" s="149"/>
      <c r="AE29" s="149"/>
    </row>
    <row r="30" s="2" customFormat="1" ht="6.96" customHeight="1">
      <c r="A30" s="39"/>
      <c r="B30" s="45"/>
      <c r="C30" s="39"/>
      <c r="D30" s="39"/>
      <c r="E30" s="39"/>
      <c r="F30" s="39"/>
      <c r="G30" s="39"/>
      <c r="H30" s="39"/>
      <c r="I30" s="39"/>
      <c r="J30" s="39"/>
      <c r="K30" s="39"/>
      <c r="L30" s="146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3"/>
      <c r="E31" s="153"/>
      <c r="F31" s="153"/>
      <c r="G31" s="153"/>
      <c r="H31" s="153"/>
      <c r="I31" s="153"/>
      <c r="J31" s="153"/>
      <c r="K31" s="153"/>
      <c r="L31" s="146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25.44" customHeight="1">
      <c r="A32" s="39"/>
      <c r="B32" s="45"/>
      <c r="C32" s="39"/>
      <c r="D32" s="154" t="s">
        <v>41</v>
      </c>
      <c r="E32" s="39"/>
      <c r="F32" s="39"/>
      <c r="G32" s="39"/>
      <c r="H32" s="39"/>
      <c r="I32" s="39"/>
      <c r="J32" s="155">
        <f>ROUND(J88, 2)</f>
        <v>0</v>
      </c>
      <c r="K32" s="39"/>
      <c r="L32" s="146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6.96" customHeight="1">
      <c r="A33" s="39"/>
      <c r="B33" s="45"/>
      <c r="C33" s="39"/>
      <c r="D33" s="153"/>
      <c r="E33" s="153"/>
      <c r="F33" s="153"/>
      <c r="G33" s="153"/>
      <c r="H33" s="153"/>
      <c r="I33" s="153"/>
      <c r="J33" s="153"/>
      <c r="K33" s="153"/>
      <c r="L33" s="146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39"/>
      <c r="F34" s="156" t="s">
        <v>43</v>
      </c>
      <c r="G34" s="39"/>
      <c r="H34" s="39"/>
      <c r="I34" s="156" t="s">
        <v>42</v>
      </c>
      <c r="J34" s="156" t="s">
        <v>44</v>
      </c>
      <c r="K34" s="39"/>
      <c r="L34" s="146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157" t="s">
        <v>45</v>
      </c>
      <c r="E35" s="144" t="s">
        <v>46</v>
      </c>
      <c r="F35" s="158">
        <f>ROUND((SUM(BE88:BE108)),  2)</f>
        <v>0</v>
      </c>
      <c r="G35" s="39"/>
      <c r="H35" s="39"/>
      <c r="I35" s="159">
        <v>0.20999999999999999</v>
      </c>
      <c r="J35" s="158">
        <f>ROUND(((SUM(BE88:BE108))*I35),  2)</f>
        <v>0</v>
      </c>
      <c r="K35" s="39"/>
      <c r="L35" s="146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4" t="s">
        <v>47</v>
      </c>
      <c r="F36" s="158">
        <f>ROUND((SUM(BF88:BF108)),  2)</f>
        <v>0</v>
      </c>
      <c r="G36" s="39"/>
      <c r="H36" s="39"/>
      <c r="I36" s="159">
        <v>0.14999999999999999</v>
      </c>
      <c r="J36" s="158">
        <f>ROUND(((SUM(BF88:BF108))*I36),  2)</f>
        <v>0</v>
      </c>
      <c r="K36" s="39"/>
      <c r="L36" s="146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s="2" customFormat="1" ht="14.4" customHeight="1">
      <c r="A37" s="39"/>
      <c r="B37" s="45"/>
      <c r="C37" s="39"/>
      <c r="D37" s="144" t="s">
        <v>45</v>
      </c>
      <c r="E37" s="144" t="s">
        <v>48</v>
      </c>
      <c r="F37" s="158">
        <f>ROUND((SUM(BG88:BG108)),  2)</f>
        <v>0</v>
      </c>
      <c r="G37" s="39"/>
      <c r="H37" s="39"/>
      <c r="I37" s="159">
        <v>0.20999999999999999</v>
      </c>
      <c r="J37" s="158">
        <f>0</f>
        <v>0</v>
      </c>
      <c r="K37" s="39"/>
      <c r="L37" s="146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14.4" customHeight="1">
      <c r="A38" s="39"/>
      <c r="B38" s="45"/>
      <c r="C38" s="39"/>
      <c r="D38" s="39"/>
      <c r="E38" s="144" t="s">
        <v>49</v>
      </c>
      <c r="F38" s="158">
        <f>ROUND((SUM(BH88:BH108)),  2)</f>
        <v>0</v>
      </c>
      <c r="G38" s="39"/>
      <c r="H38" s="39"/>
      <c r="I38" s="159">
        <v>0.14999999999999999</v>
      </c>
      <c r="J38" s="158">
        <f>0</f>
        <v>0</v>
      </c>
      <c r="K38" s="39"/>
      <c r="L38" s="146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hidden="1" s="2" customFormat="1" ht="14.4" customHeight="1">
      <c r="A39" s="39"/>
      <c r="B39" s="45"/>
      <c r="C39" s="39"/>
      <c r="D39" s="39"/>
      <c r="E39" s="144" t="s">
        <v>50</v>
      </c>
      <c r="F39" s="158">
        <f>ROUND((SUM(BI88:BI108)),  2)</f>
        <v>0</v>
      </c>
      <c r="G39" s="39"/>
      <c r="H39" s="39"/>
      <c r="I39" s="159">
        <v>0</v>
      </c>
      <c r="J39" s="158">
        <f>0</f>
        <v>0</v>
      </c>
      <c r="K39" s="39"/>
      <c r="L39" s="146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6.96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146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2" customFormat="1" ht="25.44" customHeight="1">
      <c r="A41" s="39"/>
      <c r="B41" s="45"/>
      <c r="C41" s="160"/>
      <c r="D41" s="161" t="s">
        <v>51</v>
      </c>
      <c r="E41" s="162"/>
      <c r="F41" s="162"/>
      <c r="G41" s="163" t="s">
        <v>52</v>
      </c>
      <c r="H41" s="164" t="s">
        <v>53</v>
      </c>
      <c r="I41" s="162"/>
      <c r="J41" s="165">
        <f>SUM(J32:J39)</f>
        <v>0</v>
      </c>
      <c r="K41" s="166"/>
      <c r="L41" s="146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</row>
    <row r="42" s="2" customFormat="1" ht="14.4" customHeight="1">
      <c r="A42" s="39"/>
      <c r="B42" s="167"/>
      <c r="C42" s="168"/>
      <c r="D42" s="168"/>
      <c r="E42" s="168"/>
      <c r="F42" s="168"/>
      <c r="G42" s="168"/>
      <c r="H42" s="168"/>
      <c r="I42" s="168"/>
      <c r="J42" s="168"/>
      <c r="K42" s="168"/>
      <c r="L42" s="146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</row>
    <row r="46" s="2" customFormat="1" ht="6.96" customHeight="1">
      <c r="A46" s="39"/>
      <c r="B46" s="169"/>
      <c r="C46" s="170"/>
      <c r="D46" s="170"/>
      <c r="E46" s="170"/>
      <c r="F46" s="170"/>
      <c r="G46" s="170"/>
      <c r="H46" s="170"/>
      <c r="I46" s="170"/>
      <c r="J46" s="170"/>
      <c r="K46" s="170"/>
      <c r="L46" s="146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24.96" customHeight="1">
      <c r="A47" s="39"/>
      <c r="B47" s="40"/>
      <c r="C47" s="24" t="s">
        <v>122</v>
      </c>
      <c r="D47" s="41"/>
      <c r="E47" s="41"/>
      <c r="F47" s="41"/>
      <c r="G47" s="41"/>
      <c r="H47" s="41"/>
      <c r="I47" s="41"/>
      <c r="J47" s="41"/>
      <c r="K47" s="41"/>
      <c r="L47" s="146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146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16</v>
      </c>
      <c r="D49" s="41"/>
      <c r="E49" s="41"/>
      <c r="F49" s="41"/>
      <c r="G49" s="41"/>
      <c r="H49" s="41"/>
      <c r="I49" s="41"/>
      <c r="J49" s="41"/>
      <c r="K49" s="41"/>
      <c r="L49" s="146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171" t="str">
        <f>E7</f>
        <v>Labe, Čelákovice – Klavary, odstranění nánosů z plavebních kanálů</v>
      </c>
      <c r="F50" s="33"/>
      <c r="G50" s="33"/>
      <c r="H50" s="33"/>
      <c r="I50" s="41"/>
      <c r="J50" s="41"/>
      <c r="K50" s="41"/>
      <c r="L50" s="146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1" customFormat="1" ht="12" customHeight="1">
      <c r="B51" s="22"/>
      <c r="C51" s="33" t="s">
        <v>118</v>
      </c>
      <c r="D51" s="23"/>
      <c r="E51" s="23"/>
      <c r="F51" s="23"/>
      <c r="G51" s="23"/>
      <c r="H51" s="23"/>
      <c r="I51" s="23"/>
      <c r="J51" s="23"/>
      <c r="K51" s="23"/>
      <c r="L51" s="21"/>
    </row>
    <row r="52" s="2" customFormat="1" ht="16.5" customHeight="1">
      <c r="A52" s="39"/>
      <c r="B52" s="40"/>
      <c r="C52" s="41"/>
      <c r="D52" s="41"/>
      <c r="E52" s="171" t="s">
        <v>261</v>
      </c>
      <c r="F52" s="41"/>
      <c r="G52" s="41"/>
      <c r="H52" s="41"/>
      <c r="I52" s="41"/>
      <c r="J52" s="41"/>
      <c r="K52" s="41"/>
      <c r="L52" s="146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12" customHeight="1">
      <c r="A53" s="39"/>
      <c r="B53" s="40"/>
      <c r="C53" s="33" t="s">
        <v>120</v>
      </c>
      <c r="D53" s="41"/>
      <c r="E53" s="41"/>
      <c r="F53" s="41"/>
      <c r="G53" s="41"/>
      <c r="H53" s="41"/>
      <c r="I53" s="41"/>
      <c r="J53" s="41"/>
      <c r="K53" s="41"/>
      <c r="L53" s="146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6.5" customHeight="1">
      <c r="A54" s="39"/>
      <c r="B54" s="40"/>
      <c r="C54" s="41"/>
      <c r="D54" s="41"/>
      <c r="E54" s="71" t="str">
        <f>E11</f>
        <v>SO 03.2 - Klavary - HPK</v>
      </c>
      <c r="F54" s="41"/>
      <c r="G54" s="41"/>
      <c r="H54" s="41"/>
      <c r="I54" s="41"/>
      <c r="J54" s="41"/>
      <c r="K54" s="41"/>
      <c r="L54" s="146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6.96" customHeight="1">
      <c r="A55" s="39"/>
      <c r="B55" s="40"/>
      <c r="C55" s="41"/>
      <c r="D55" s="41"/>
      <c r="E55" s="41"/>
      <c r="F55" s="41"/>
      <c r="G55" s="41"/>
      <c r="H55" s="41"/>
      <c r="I55" s="41"/>
      <c r="J55" s="41"/>
      <c r="K55" s="41"/>
      <c r="L55" s="146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2" customHeight="1">
      <c r="A56" s="39"/>
      <c r="B56" s="40"/>
      <c r="C56" s="33" t="s">
        <v>22</v>
      </c>
      <c r="D56" s="41"/>
      <c r="E56" s="41"/>
      <c r="F56" s="28" t="str">
        <f>F14</f>
        <v>Labe</v>
      </c>
      <c r="G56" s="41"/>
      <c r="H56" s="41"/>
      <c r="I56" s="33" t="s">
        <v>24</v>
      </c>
      <c r="J56" s="74" t="str">
        <f>IF(J14="","",J14)</f>
        <v>18.11.2025</v>
      </c>
      <c r="K56" s="41"/>
      <c r="L56" s="146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6.96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146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25.65" customHeight="1">
      <c r="A58" s="39"/>
      <c r="B58" s="40"/>
      <c r="C58" s="33" t="s">
        <v>26</v>
      </c>
      <c r="D58" s="41"/>
      <c r="E58" s="41"/>
      <c r="F58" s="28" t="str">
        <f>E17</f>
        <v>Povodí Labe, státní podnik</v>
      </c>
      <c r="G58" s="41"/>
      <c r="H58" s="41"/>
      <c r="I58" s="33" t="s">
        <v>34</v>
      </c>
      <c r="J58" s="37" t="str">
        <f>E23</f>
        <v>Povodí Labe, státní podnik</v>
      </c>
      <c r="K58" s="41"/>
      <c r="L58" s="146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15.15" customHeight="1">
      <c r="A59" s="39"/>
      <c r="B59" s="40"/>
      <c r="C59" s="33" t="s">
        <v>32</v>
      </c>
      <c r="D59" s="41"/>
      <c r="E59" s="41"/>
      <c r="F59" s="28" t="str">
        <f>IF(E20="","",E20)</f>
        <v>Vyplň údaj</v>
      </c>
      <c r="G59" s="41"/>
      <c r="H59" s="41"/>
      <c r="I59" s="33" t="s">
        <v>36</v>
      </c>
      <c r="J59" s="37" t="str">
        <f>E26</f>
        <v>Ing. Eva Morkesová</v>
      </c>
      <c r="K59" s="41"/>
      <c r="L59" s="146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</row>
    <row r="60" s="2" customFormat="1" ht="10.32" customHeight="1">
      <c r="A60" s="39"/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146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</row>
    <row r="61" s="2" customFormat="1" ht="29.28" customHeight="1">
      <c r="A61" s="39"/>
      <c r="B61" s="40"/>
      <c r="C61" s="172" t="s">
        <v>123</v>
      </c>
      <c r="D61" s="173"/>
      <c r="E61" s="173"/>
      <c r="F61" s="173"/>
      <c r="G61" s="173"/>
      <c r="H61" s="173"/>
      <c r="I61" s="173"/>
      <c r="J61" s="174" t="s">
        <v>124</v>
      </c>
      <c r="K61" s="173"/>
      <c r="L61" s="146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10.32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46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22.8" customHeight="1">
      <c r="A63" s="39"/>
      <c r="B63" s="40"/>
      <c r="C63" s="175" t="s">
        <v>73</v>
      </c>
      <c r="D63" s="41"/>
      <c r="E63" s="41"/>
      <c r="F63" s="41"/>
      <c r="G63" s="41"/>
      <c r="H63" s="41"/>
      <c r="I63" s="41"/>
      <c r="J63" s="104">
        <f>J88</f>
        <v>0</v>
      </c>
      <c r="K63" s="41"/>
      <c r="L63" s="146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  <c r="AU63" s="18" t="s">
        <v>125</v>
      </c>
    </row>
    <row r="64" s="9" customFormat="1" ht="24.96" customHeight="1">
      <c r="A64" s="9"/>
      <c r="B64" s="176"/>
      <c r="C64" s="177"/>
      <c r="D64" s="178" t="s">
        <v>126</v>
      </c>
      <c r="E64" s="179"/>
      <c r="F64" s="179"/>
      <c r="G64" s="179"/>
      <c r="H64" s="179"/>
      <c r="I64" s="179"/>
      <c r="J64" s="180">
        <f>J89</f>
        <v>0</v>
      </c>
      <c r="K64" s="177"/>
      <c r="L64" s="181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2"/>
      <c r="C65" s="127"/>
      <c r="D65" s="183" t="s">
        <v>127</v>
      </c>
      <c r="E65" s="184"/>
      <c r="F65" s="184"/>
      <c r="G65" s="184"/>
      <c r="H65" s="184"/>
      <c r="I65" s="184"/>
      <c r="J65" s="185">
        <f>J90</f>
        <v>0</v>
      </c>
      <c r="K65" s="127"/>
      <c r="L65" s="186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6"/>
      <c r="C66" s="177"/>
      <c r="D66" s="178" t="s">
        <v>128</v>
      </c>
      <c r="E66" s="179"/>
      <c r="F66" s="179"/>
      <c r="G66" s="179"/>
      <c r="H66" s="179"/>
      <c r="I66" s="179"/>
      <c r="J66" s="180">
        <f>J104</f>
        <v>0</v>
      </c>
      <c r="K66" s="177"/>
      <c r="L66" s="181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2" customFormat="1" ht="21.84" customHeight="1">
      <c r="A67" s="39"/>
      <c r="B67" s="40"/>
      <c r="C67" s="41"/>
      <c r="D67" s="41"/>
      <c r="E67" s="41"/>
      <c r="F67" s="41"/>
      <c r="G67" s="41"/>
      <c r="H67" s="41"/>
      <c r="I67" s="41"/>
      <c r="J67" s="41"/>
      <c r="K67" s="41"/>
      <c r="L67" s="146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46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72" s="2" customFormat="1" ht="6.96" customHeight="1">
      <c r="A72" s="39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46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4.96" customHeight="1">
      <c r="A73" s="39"/>
      <c r="B73" s="40"/>
      <c r="C73" s="24" t="s">
        <v>129</v>
      </c>
      <c r="D73" s="41"/>
      <c r="E73" s="41"/>
      <c r="F73" s="41"/>
      <c r="G73" s="41"/>
      <c r="H73" s="41"/>
      <c r="I73" s="41"/>
      <c r="J73" s="41"/>
      <c r="K73" s="41"/>
      <c r="L73" s="146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46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16</v>
      </c>
      <c r="D75" s="41"/>
      <c r="E75" s="41"/>
      <c r="F75" s="41"/>
      <c r="G75" s="41"/>
      <c r="H75" s="41"/>
      <c r="I75" s="41"/>
      <c r="J75" s="41"/>
      <c r="K75" s="41"/>
      <c r="L75" s="146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6.5" customHeight="1">
      <c r="A76" s="39"/>
      <c r="B76" s="40"/>
      <c r="C76" s="41"/>
      <c r="D76" s="41"/>
      <c r="E76" s="171" t="str">
        <f>E7</f>
        <v>Labe, Čelákovice – Klavary, odstranění nánosů z plavebních kanálů</v>
      </c>
      <c r="F76" s="33"/>
      <c r="G76" s="33"/>
      <c r="H76" s="33"/>
      <c r="I76" s="41"/>
      <c r="J76" s="41"/>
      <c r="K76" s="41"/>
      <c r="L76" s="146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1" customFormat="1" ht="12" customHeight="1">
      <c r="B77" s="22"/>
      <c r="C77" s="33" t="s">
        <v>118</v>
      </c>
      <c r="D77" s="23"/>
      <c r="E77" s="23"/>
      <c r="F77" s="23"/>
      <c r="G77" s="23"/>
      <c r="H77" s="23"/>
      <c r="I77" s="23"/>
      <c r="J77" s="23"/>
      <c r="K77" s="23"/>
      <c r="L77" s="21"/>
    </row>
    <row r="78" s="2" customFormat="1" ht="16.5" customHeight="1">
      <c r="A78" s="39"/>
      <c r="B78" s="40"/>
      <c r="C78" s="41"/>
      <c r="D78" s="41"/>
      <c r="E78" s="171" t="s">
        <v>261</v>
      </c>
      <c r="F78" s="41"/>
      <c r="G78" s="41"/>
      <c r="H78" s="41"/>
      <c r="I78" s="41"/>
      <c r="J78" s="41"/>
      <c r="K78" s="41"/>
      <c r="L78" s="146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120</v>
      </c>
      <c r="D79" s="41"/>
      <c r="E79" s="41"/>
      <c r="F79" s="41"/>
      <c r="G79" s="41"/>
      <c r="H79" s="41"/>
      <c r="I79" s="41"/>
      <c r="J79" s="41"/>
      <c r="K79" s="41"/>
      <c r="L79" s="146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1" t="str">
        <f>E11</f>
        <v>SO 03.2 - Klavary - HPK</v>
      </c>
      <c r="F80" s="41"/>
      <c r="G80" s="41"/>
      <c r="H80" s="41"/>
      <c r="I80" s="41"/>
      <c r="J80" s="41"/>
      <c r="K80" s="41"/>
      <c r="L80" s="146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46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22</v>
      </c>
      <c r="D82" s="41"/>
      <c r="E82" s="41"/>
      <c r="F82" s="28" t="str">
        <f>F14</f>
        <v>Labe</v>
      </c>
      <c r="G82" s="41"/>
      <c r="H82" s="41"/>
      <c r="I82" s="33" t="s">
        <v>24</v>
      </c>
      <c r="J82" s="74" t="str">
        <f>IF(J14="","",J14)</f>
        <v>18.11.2025</v>
      </c>
      <c r="K82" s="41"/>
      <c r="L82" s="146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46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25.65" customHeight="1">
      <c r="A84" s="39"/>
      <c r="B84" s="40"/>
      <c r="C84" s="33" t="s">
        <v>26</v>
      </c>
      <c r="D84" s="41"/>
      <c r="E84" s="41"/>
      <c r="F84" s="28" t="str">
        <f>E17</f>
        <v>Povodí Labe, státní podnik</v>
      </c>
      <c r="G84" s="41"/>
      <c r="H84" s="41"/>
      <c r="I84" s="33" t="s">
        <v>34</v>
      </c>
      <c r="J84" s="37" t="str">
        <f>E23</f>
        <v>Povodí Labe, státní podnik</v>
      </c>
      <c r="K84" s="41"/>
      <c r="L84" s="146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32</v>
      </c>
      <c r="D85" s="41"/>
      <c r="E85" s="41"/>
      <c r="F85" s="28" t="str">
        <f>IF(E20="","",E20)</f>
        <v>Vyplň údaj</v>
      </c>
      <c r="G85" s="41"/>
      <c r="H85" s="41"/>
      <c r="I85" s="33" t="s">
        <v>36</v>
      </c>
      <c r="J85" s="37" t="str">
        <f>E26</f>
        <v>Ing. Eva Morkesová</v>
      </c>
      <c r="K85" s="41"/>
      <c r="L85" s="146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46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87"/>
      <c r="B87" s="188"/>
      <c r="C87" s="189" t="s">
        <v>130</v>
      </c>
      <c r="D87" s="190" t="s">
        <v>60</v>
      </c>
      <c r="E87" s="190" t="s">
        <v>56</v>
      </c>
      <c r="F87" s="190" t="s">
        <v>57</v>
      </c>
      <c r="G87" s="190" t="s">
        <v>131</v>
      </c>
      <c r="H87" s="190" t="s">
        <v>132</v>
      </c>
      <c r="I87" s="190" t="s">
        <v>133</v>
      </c>
      <c r="J87" s="190" t="s">
        <v>124</v>
      </c>
      <c r="K87" s="191" t="s">
        <v>134</v>
      </c>
      <c r="L87" s="192"/>
      <c r="M87" s="94" t="s">
        <v>37</v>
      </c>
      <c r="N87" s="95" t="s">
        <v>45</v>
      </c>
      <c r="O87" s="95" t="s">
        <v>135</v>
      </c>
      <c r="P87" s="95" t="s">
        <v>136</v>
      </c>
      <c r="Q87" s="95" t="s">
        <v>137</v>
      </c>
      <c r="R87" s="95" t="s">
        <v>138</v>
      </c>
      <c r="S87" s="95" t="s">
        <v>139</v>
      </c>
      <c r="T87" s="96" t="s">
        <v>140</v>
      </c>
      <c r="U87" s="187"/>
      <c r="V87" s="187"/>
      <c r="W87" s="187"/>
      <c r="X87" s="187"/>
      <c r="Y87" s="187"/>
      <c r="Z87" s="187"/>
      <c r="AA87" s="187"/>
      <c r="AB87" s="187"/>
      <c r="AC87" s="187"/>
      <c r="AD87" s="187"/>
      <c r="AE87" s="187"/>
    </row>
    <row r="88" s="2" customFormat="1" ht="22.8" customHeight="1">
      <c r="A88" s="39"/>
      <c r="B88" s="40"/>
      <c r="C88" s="101" t="s">
        <v>141</v>
      </c>
      <c r="D88" s="41"/>
      <c r="E88" s="41"/>
      <c r="F88" s="41"/>
      <c r="G88" s="41"/>
      <c r="H88" s="41"/>
      <c r="I88" s="41"/>
      <c r="J88" s="193">
        <f>BK88</f>
        <v>0</v>
      </c>
      <c r="K88" s="41"/>
      <c r="L88" s="45"/>
      <c r="M88" s="97"/>
      <c r="N88" s="194"/>
      <c r="O88" s="98"/>
      <c r="P88" s="195">
        <f>P89+P104</f>
        <v>0</v>
      </c>
      <c r="Q88" s="98"/>
      <c r="R88" s="195">
        <f>R89+R104</f>
        <v>0</v>
      </c>
      <c r="S88" s="98"/>
      <c r="T88" s="196">
        <f>T89+T104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74</v>
      </c>
      <c r="AU88" s="18" t="s">
        <v>125</v>
      </c>
      <c r="BK88" s="197">
        <f>BK89+BK104</f>
        <v>0</v>
      </c>
    </row>
    <row r="89" s="12" customFormat="1" ht="25.92" customHeight="1">
      <c r="A89" s="12"/>
      <c r="B89" s="198"/>
      <c r="C89" s="199"/>
      <c r="D89" s="200" t="s">
        <v>74</v>
      </c>
      <c r="E89" s="201" t="s">
        <v>142</v>
      </c>
      <c r="F89" s="201" t="s">
        <v>143</v>
      </c>
      <c r="G89" s="199"/>
      <c r="H89" s="199"/>
      <c r="I89" s="202"/>
      <c r="J89" s="203">
        <f>BK89</f>
        <v>0</v>
      </c>
      <c r="K89" s="199"/>
      <c r="L89" s="204"/>
      <c r="M89" s="205"/>
      <c r="N89" s="206"/>
      <c r="O89" s="206"/>
      <c r="P89" s="207">
        <f>P90</f>
        <v>0</v>
      </c>
      <c r="Q89" s="206"/>
      <c r="R89" s="207">
        <f>R90</f>
        <v>0</v>
      </c>
      <c r="S89" s="206"/>
      <c r="T89" s="208">
        <f>T90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9" t="s">
        <v>82</v>
      </c>
      <c r="AT89" s="210" t="s">
        <v>74</v>
      </c>
      <c r="AU89" s="210" t="s">
        <v>75</v>
      </c>
      <c r="AY89" s="209" t="s">
        <v>144</v>
      </c>
      <c r="BK89" s="211">
        <f>BK90</f>
        <v>0</v>
      </c>
    </row>
    <row r="90" s="12" customFormat="1" ht="22.8" customHeight="1">
      <c r="A90" s="12"/>
      <c r="B90" s="198"/>
      <c r="C90" s="199"/>
      <c r="D90" s="200" t="s">
        <v>74</v>
      </c>
      <c r="E90" s="212" t="s">
        <v>82</v>
      </c>
      <c r="F90" s="212" t="s">
        <v>145</v>
      </c>
      <c r="G90" s="199"/>
      <c r="H90" s="199"/>
      <c r="I90" s="202"/>
      <c r="J90" s="213">
        <f>BK90</f>
        <v>0</v>
      </c>
      <c r="K90" s="199"/>
      <c r="L90" s="204"/>
      <c r="M90" s="205"/>
      <c r="N90" s="206"/>
      <c r="O90" s="206"/>
      <c r="P90" s="207">
        <f>SUM(P91:P103)</f>
        <v>0</v>
      </c>
      <c r="Q90" s="206"/>
      <c r="R90" s="207">
        <f>SUM(R91:R103)</f>
        <v>0</v>
      </c>
      <c r="S90" s="206"/>
      <c r="T90" s="208">
        <f>SUM(T91:T103)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9" t="s">
        <v>82</v>
      </c>
      <c r="AT90" s="210" t="s">
        <v>74</v>
      </c>
      <c r="AU90" s="210" t="s">
        <v>82</v>
      </c>
      <c r="AY90" s="209" t="s">
        <v>144</v>
      </c>
      <c r="BK90" s="211">
        <f>SUM(BK91:BK103)</f>
        <v>0</v>
      </c>
    </row>
    <row r="91" s="2" customFormat="1" ht="16.5" customHeight="1">
      <c r="A91" s="39"/>
      <c r="B91" s="40"/>
      <c r="C91" s="214" t="s">
        <v>82</v>
      </c>
      <c r="D91" s="214" t="s">
        <v>146</v>
      </c>
      <c r="E91" s="215" t="s">
        <v>147</v>
      </c>
      <c r="F91" s="216" t="s">
        <v>148</v>
      </c>
      <c r="G91" s="217" t="s">
        <v>149</v>
      </c>
      <c r="H91" s="218">
        <v>1000</v>
      </c>
      <c r="I91" s="219"/>
      <c r="J91" s="220">
        <f>ROUND(I91*H91,2)</f>
        <v>0</v>
      </c>
      <c r="K91" s="216" t="s">
        <v>37</v>
      </c>
      <c r="L91" s="45"/>
      <c r="M91" s="221" t="s">
        <v>37</v>
      </c>
      <c r="N91" s="222" t="s">
        <v>48</v>
      </c>
      <c r="O91" s="86"/>
      <c r="P91" s="223">
        <f>O91*H91</f>
        <v>0</v>
      </c>
      <c r="Q91" s="223">
        <v>0</v>
      </c>
      <c r="R91" s="223">
        <f>Q91*H91</f>
        <v>0</v>
      </c>
      <c r="S91" s="223">
        <v>0</v>
      </c>
      <c r="T91" s="224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25" t="s">
        <v>150</v>
      </c>
      <c r="AT91" s="225" t="s">
        <v>146</v>
      </c>
      <c r="AU91" s="225" t="s">
        <v>85</v>
      </c>
      <c r="AY91" s="18" t="s">
        <v>144</v>
      </c>
      <c r="BE91" s="226">
        <f>IF(N91="základní",J91,0)</f>
        <v>0</v>
      </c>
      <c r="BF91" s="226">
        <f>IF(N91="snížená",J91,0)</f>
        <v>0</v>
      </c>
      <c r="BG91" s="226">
        <f>IF(N91="zákl. přenesená",J91,0)</f>
        <v>0</v>
      </c>
      <c r="BH91" s="226">
        <f>IF(N91="sníž. přenesená",J91,0)</f>
        <v>0</v>
      </c>
      <c r="BI91" s="226">
        <f>IF(N91="nulová",J91,0)</f>
        <v>0</v>
      </c>
      <c r="BJ91" s="18" t="s">
        <v>150</v>
      </c>
      <c r="BK91" s="226">
        <f>ROUND(I91*H91,2)</f>
        <v>0</v>
      </c>
      <c r="BL91" s="18" t="s">
        <v>150</v>
      </c>
      <c r="BM91" s="225" t="s">
        <v>271</v>
      </c>
    </row>
    <row r="92" s="2" customFormat="1">
      <c r="A92" s="39"/>
      <c r="B92" s="40"/>
      <c r="C92" s="41"/>
      <c r="D92" s="227" t="s">
        <v>152</v>
      </c>
      <c r="E92" s="41"/>
      <c r="F92" s="228" t="s">
        <v>153</v>
      </c>
      <c r="G92" s="41"/>
      <c r="H92" s="41"/>
      <c r="I92" s="229"/>
      <c r="J92" s="41"/>
      <c r="K92" s="41"/>
      <c r="L92" s="45"/>
      <c r="M92" s="230"/>
      <c r="N92" s="231"/>
      <c r="O92" s="86"/>
      <c r="P92" s="86"/>
      <c r="Q92" s="86"/>
      <c r="R92" s="86"/>
      <c r="S92" s="86"/>
      <c r="T92" s="87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152</v>
      </c>
      <c r="AU92" s="18" t="s">
        <v>85</v>
      </c>
    </row>
    <row r="93" s="2" customFormat="1">
      <c r="A93" s="39"/>
      <c r="B93" s="40"/>
      <c r="C93" s="41"/>
      <c r="D93" s="227" t="s">
        <v>154</v>
      </c>
      <c r="E93" s="41"/>
      <c r="F93" s="232" t="s">
        <v>155</v>
      </c>
      <c r="G93" s="41"/>
      <c r="H93" s="41"/>
      <c r="I93" s="229"/>
      <c r="J93" s="41"/>
      <c r="K93" s="41"/>
      <c r="L93" s="45"/>
      <c r="M93" s="230"/>
      <c r="N93" s="231"/>
      <c r="O93" s="86"/>
      <c r="P93" s="86"/>
      <c r="Q93" s="86"/>
      <c r="R93" s="86"/>
      <c r="S93" s="86"/>
      <c r="T93" s="87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T93" s="18" t="s">
        <v>154</v>
      </c>
      <c r="AU93" s="18" t="s">
        <v>85</v>
      </c>
    </row>
    <row r="94" s="13" customFormat="1">
      <c r="A94" s="13"/>
      <c r="B94" s="233"/>
      <c r="C94" s="234"/>
      <c r="D94" s="227" t="s">
        <v>156</v>
      </c>
      <c r="E94" s="235" t="s">
        <v>37</v>
      </c>
      <c r="F94" s="236" t="s">
        <v>157</v>
      </c>
      <c r="G94" s="234"/>
      <c r="H94" s="235" t="s">
        <v>37</v>
      </c>
      <c r="I94" s="237"/>
      <c r="J94" s="234"/>
      <c r="K94" s="234"/>
      <c r="L94" s="238"/>
      <c r="M94" s="239"/>
      <c r="N94" s="240"/>
      <c r="O94" s="240"/>
      <c r="P94" s="240"/>
      <c r="Q94" s="240"/>
      <c r="R94" s="240"/>
      <c r="S94" s="240"/>
      <c r="T94" s="24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2" t="s">
        <v>156</v>
      </c>
      <c r="AU94" s="242" t="s">
        <v>85</v>
      </c>
      <c r="AV94" s="13" t="s">
        <v>82</v>
      </c>
      <c r="AW94" s="13" t="s">
        <v>35</v>
      </c>
      <c r="AX94" s="13" t="s">
        <v>75</v>
      </c>
      <c r="AY94" s="242" t="s">
        <v>144</v>
      </c>
    </row>
    <row r="95" s="14" customFormat="1">
      <c r="A95" s="14"/>
      <c r="B95" s="243"/>
      <c r="C95" s="244"/>
      <c r="D95" s="227" t="s">
        <v>156</v>
      </c>
      <c r="E95" s="245" t="s">
        <v>37</v>
      </c>
      <c r="F95" s="246" t="s">
        <v>272</v>
      </c>
      <c r="G95" s="244"/>
      <c r="H95" s="247">
        <v>1000</v>
      </c>
      <c r="I95" s="248"/>
      <c r="J95" s="244"/>
      <c r="K95" s="244"/>
      <c r="L95" s="249"/>
      <c r="M95" s="250"/>
      <c r="N95" s="251"/>
      <c r="O95" s="251"/>
      <c r="P95" s="251"/>
      <c r="Q95" s="251"/>
      <c r="R95" s="251"/>
      <c r="S95" s="251"/>
      <c r="T95" s="252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3" t="s">
        <v>156</v>
      </c>
      <c r="AU95" s="253" t="s">
        <v>85</v>
      </c>
      <c r="AV95" s="14" t="s">
        <v>85</v>
      </c>
      <c r="AW95" s="14" t="s">
        <v>35</v>
      </c>
      <c r="AX95" s="14" t="s">
        <v>82</v>
      </c>
      <c r="AY95" s="253" t="s">
        <v>144</v>
      </c>
    </row>
    <row r="96" s="2" customFormat="1" ht="16.5" customHeight="1">
      <c r="A96" s="39"/>
      <c r="B96" s="40"/>
      <c r="C96" s="214" t="s">
        <v>85</v>
      </c>
      <c r="D96" s="214" t="s">
        <v>146</v>
      </c>
      <c r="E96" s="215" t="s">
        <v>160</v>
      </c>
      <c r="F96" s="216" t="s">
        <v>161</v>
      </c>
      <c r="G96" s="217" t="s">
        <v>149</v>
      </c>
      <c r="H96" s="218">
        <v>1000</v>
      </c>
      <c r="I96" s="219"/>
      <c r="J96" s="220">
        <f>ROUND(I96*H96,2)</f>
        <v>0</v>
      </c>
      <c r="K96" s="216" t="s">
        <v>37</v>
      </c>
      <c r="L96" s="45"/>
      <c r="M96" s="221" t="s">
        <v>37</v>
      </c>
      <c r="N96" s="222" t="s">
        <v>48</v>
      </c>
      <c r="O96" s="86"/>
      <c r="P96" s="223">
        <f>O96*H96</f>
        <v>0</v>
      </c>
      <c r="Q96" s="223">
        <v>0</v>
      </c>
      <c r="R96" s="223">
        <f>Q96*H96</f>
        <v>0</v>
      </c>
      <c r="S96" s="223">
        <v>0</v>
      </c>
      <c r="T96" s="224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5" t="s">
        <v>150</v>
      </c>
      <c r="AT96" s="225" t="s">
        <v>146</v>
      </c>
      <c r="AU96" s="225" t="s">
        <v>85</v>
      </c>
      <c r="AY96" s="18" t="s">
        <v>144</v>
      </c>
      <c r="BE96" s="226">
        <f>IF(N96="základní",J96,0)</f>
        <v>0</v>
      </c>
      <c r="BF96" s="226">
        <f>IF(N96="snížená",J96,0)</f>
        <v>0</v>
      </c>
      <c r="BG96" s="226">
        <f>IF(N96="zákl. přenesená",J96,0)</f>
        <v>0</v>
      </c>
      <c r="BH96" s="226">
        <f>IF(N96="sníž. přenesená",J96,0)</f>
        <v>0</v>
      </c>
      <c r="BI96" s="226">
        <f>IF(N96="nulová",J96,0)</f>
        <v>0</v>
      </c>
      <c r="BJ96" s="18" t="s">
        <v>150</v>
      </c>
      <c r="BK96" s="226">
        <f>ROUND(I96*H96,2)</f>
        <v>0</v>
      </c>
      <c r="BL96" s="18" t="s">
        <v>150</v>
      </c>
      <c r="BM96" s="225" t="s">
        <v>273</v>
      </c>
    </row>
    <row r="97" s="2" customFormat="1">
      <c r="A97" s="39"/>
      <c r="B97" s="40"/>
      <c r="C97" s="41"/>
      <c r="D97" s="227" t="s">
        <v>152</v>
      </c>
      <c r="E97" s="41"/>
      <c r="F97" s="228" t="s">
        <v>163</v>
      </c>
      <c r="G97" s="41"/>
      <c r="H97" s="41"/>
      <c r="I97" s="229"/>
      <c r="J97" s="41"/>
      <c r="K97" s="41"/>
      <c r="L97" s="45"/>
      <c r="M97" s="230"/>
      <c r="N97" s="231"/>
      <c r="O97" s="86"/>
      <c r="P97" s="86"/>
      <c r="Q97" s="86"/>
      <c r="R97" s="86"/>
      <c r="S97" s="86"/>
      <c r="T97" s="87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152</v>
      </c>
      <c r="AU97" s="18" t="s">
        <v>85</v>
      </c>
    </row>
    <row r="98" s="2" customFormat="1">
      <c r="A98" s="39"/>
      <c r="B98" s="40"/>
      <c r="C98" s="41"/>
      <c r="D98" s="227" t="s">
        <v>154</v>
      </c>
      <c r="E98" s="41"/>
      <c r="F98" s="232" t="s">
        <v>164</v>
      </c>
      <c r="G98" s="41"/>
      <c r="H98" s="41"/>
      <c r="I98" s="229"/>
      <c r="J98" s="41"/>
      <c r="K98" s="41"/>
      <c r="L98" s="45"/>
      <c r="M98" s="230"/>
      <c r="N98" s="231"/>
      <c r="O98" s="86"/>
      <c r="P98" s="86"/>
      <c r="Q98" s="86"/>
      <c r="R98" s="86"/>
      <c r="S98" s="86"/>
      <c r="T98" s="87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154</v>
      </c>
      <c r="AU98" s="18" t="s">
        <v>85</v>
      </c>
    </row>
    <row r="99" s="14" customFormat="1">
      <c r="A99" s="14"/>
      <c r="B99" s="243"/>
      <c r="C99" s="244"/>
      <c r="D99" s="227" t="s">
        <v>156</v>
      </c>
      <c r="E99" s="245" t="s">
        <v>37</v>
      </c>
      <c r="F99" s="246" t="s">
        <v>272</v>
      </c>
      <c r="G99" s="244"/>
      <c r="H99" s="247">
        <v>1000</v>
      </c>
      <c r="I99" s="248"/>
      <c r="J99" s="244"/>
      <c r="K99" s="244"/>
      <c r="L99" s="249"/>
      <c r="M99" s="250"/>
      <c r="N99" s="251"/>
      <c r="O99" s="251"/>
      <c r="P99" s="251"/>
      <c r="Q99" s="251"/>
      <c r="R99" s="251"/>
      <c r="S99" s="251"/>
      <c r="T99" s="252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3" t="s">
        <v>156</v>
      </c>
      <c r="AU99" s="253" t="s">
        <v>85</v>
      </c>
      <c r="AV99" s="14" t="s">
        <v>85</v>
      </c>
      <c r="AW99" s="14" t="s">
        <v>35</v>
      </c>
      <c r="AX99" s="14" t="s">
        <v>82</v>
      </c>
      <c r="AY99" s="253" t="s">
        <v>144</v>
      </c>
    </row>
    <row r="100" s="2" customFormat="1" ht="16.5" customHeight="1">
      <c r="A100" s="39"/>
      <c r="B100" s="40"/>
      <c r="C100" s="214" t="s">
        <v>167</v>
      </c>
      <c r="D100" s="214" t="s">
        <v>146</v>
      </c>
      <c r="E100" s="215" t="s">
        <v>168</v>
      </c>
      <c r="F100" s="216" t="s">
        <v>169</v>
      </c>
      <c r="G100" s="217" t="s">
        <v>149</v>
      </c>
      <c r="H100" s="218">
        <v>1000</v>
      </c>
      <c r="I100" s="219"/>
      <c r="J100" s="220">
        <f>ROUND(I100*H100,2)</f>
        <v>0</v>
      </c>
      <c r="K100" s="216" t="s">
        <v>37</v>
      </c>
      <c r="L100" s="45"/>
      <c r="M100" s="221" t="s">
        <v>37</v>
      </c>
      <c r="N100" s="222" t="s">
        <v>48</v>
      </c>
      <c r="O100" s="86"/>
      <c r="P100" s="223">
        <f>O100*H100</f>
        <v>0</v>
      </c>
      <c r="Q100" s="223">
        <v>0</v>
      </c>
      <c r="R100" s="223">
        <f>Q100*H100</f>
        <v>0</v>
      </c>
      <c r="S100" s="223">
        <v>0</v>
      </c>
      <c r="T100" s="224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25" t="s">
        <v>150</v>
      </c>
      <c r="AT100" s="225" t="s">
        <v>146</v>
      </c>
      <c r="AU100" s="225" t="s">
        <v>85</v>
      </c>
      <c r="AY100" s="18" t="s">
        <v>144</v>
      </c>
      <c r="BE100" s="226">
        <f>IF(N100="základní",J100,0)</f>
        <v>0</v>
      </c>
      <c r="BF100" s="226">
        <f>IF(N100="snížená",J100,0)</f>
        <v>0</v>
      </c>
      <c r="BG100" s="226">
        <f>IF(N100="zákl. přenesená",J100,0)</f>
        <v>0</v>
      </c>
      <c r="BH100" s="226">
        <f>IF(N100="sníž. přenesená",J100,0)</f>
        <v>0</v>
      </c>
      <c r="BI100" s="226">
        <f>IF(N100="nulová",J100,0)</f>
        <v>0</v>
      </c>
      <c r="BJ100" s="18" t="s">
        <v>150</v>
      </c>
      <c r="BK100" s="226">
        <f>ROUND(I100*H100,2)</f>
        <v>0</v>
      </c>
      <c r="BL100" s="18" t="s">
        <v>150</v>
      </c>
      <c r="BM100" s="225" t="s">
        <v>274</v>
      </c>
    </row>
    <row r="101" s="2" customFormat="1">
      <c r="A101" s="39"/>
      <c r="B101" s="40"/>
      <c r="C101" s="41"/>
      <c r="D101" s="227" t="s">
        <v>152</v>
      </c>
      <c r="E101" s="41"/>
      <c r="F101" s="228" t="s">
        <v>171</v>
      </c>
      <c r="G101" s="41"/>
      <c r="H101" s="41"/>
      <c r="I101" s="229"/>
      <c r="J101" s="41"/>
      <c r="K101" s="41"/>
      <c r="L101" s="45"/>
      <c r="M101" s="230"/>
      <c r="N101" s="231"/>
      <c r="O101" s="86"/>
      <c r="P101" s="86"/>
      <c r="Q101" s="86"/>
      <c r="R101" s="86"/>
      <c r="S101" s="86"/>
      <c r="T101" s="87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152</v>
      </c>
      <c r="AU101" s="18" t="s">
        <v>85</v>
      </c>
    </row>
    <row r="102" s="2" customFormat="1">
      <c r="A102" s="39"/>
      <c r="B102" s="40"/>
      <c r="C102" s="41"/>
      <c r="D102" s="227" t="s">
        <v>154</v>
      </c>
      <c r="E102" s="41"/>
      <c r="F102" s="232" t="s">
        <v>172</v>
      </c>
      <c r="G102" s="41"/>
      <c r="H102" s="41"/>
      <c r="I102" s="229"/>
      <c r="J102" s="41"/>
      <c r="K102" s="41"/>
      <c r="L102" s="45"/>
      <c r="M102" s="230"/>
      <c r="N102" s="231"/>
      <c r="O102" s="86"/>
      <c r="P102" s="86"/>
      <c r="Q102" s="86"/>
      <c r="R102" s="86"/>
      <c r="S102" s="86"/>
      <c r="T102" s="87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154</v>
      </c>
      <c r="AU102" s="18" t="s">
        <v>85</v>
      </c>
    </row>
    <row r="103" s="14" customFormat="1">
      <c r="A103" s="14"/>
      <c r="B103" s="243"/>
      <c r="C103" s="244"/>
      <c r="D103" s="227" t="s">
        <v>156</v>
      </c>
      <c r="E103" s="245" t="s">
        <v>37</v>
      </c>
      <c r="F103" s="246" t="s">
        <v>272</v>
      </c>
      <c r="G103" s="244"/>
      <c r="H103" s="247">
        <v>1000</v>
      </c>
      <c r="I103" s="248"/>
      <c r="J103" s="244"/>
      <c r="K103" s="244"/>
      <c r="L103" s="249"/>
      <c r="M103" s="250"/>
      <c r="N103" s="251"/>
      <c r="O103" s="251"/>
      <c r="P103" s="251"/>
      <c r="Q103" s="251"/>
      <c r="R103" s="251"/>
      <c r="S103" s="251"/>
      <c r="T103" s="252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3" t="s">
        <v>156</v>
      </c>
      <c r="AU103" s="253" t="s">
        <v>85</v>
      </c>
      <c r="AV103" s="14" t="s">
        <v>85</v>
      </c>
      <c r="AW103" s="14" t="s">
        <v>35</v>
      </c>
      <c r="AX103" s="14" t="s">
        <v>82</v>
      </c>
      <c r="AY103" s="253" t="s">
        <v>144</v>
      </c>
    </row>
    <row r="104" s="12" customFormat="1" ht="25.92" customHeight="1">
      <c r="A104" s="12"/>
      <c r="B104" s="198"/>
      <c r="C104" s="199"/>
      <c r="D104" s="200" t="s">
        <v>74</v>
      </c>
      <c r="E104" s="201" t="s">
        <v>173</v>
      </c>
      <c r="F104" s="201" t="s">
        <v>174</v>
      </c>
      <c r="G104" s="199"/>
      <c r="H104" s="199"/>
      <c r="I104" s="202"/>
      <c r="J104" s="203">
        <f>BK104</f>
        <v>0</v>
      </c>
      <c r="K104" s="199"/>
      <c r="L104" s="204"/>
      <c r="M104" s="205"/>
      <c r="N104" s="206"/>
      <c r="O104" s="206"/>
      <c r="P104" s="207">
        <f>SUM(P105:P108)</f>
        <v>0</v>
      </c>
      <c r="Q104" s="206"/>
      <c r="R104" s="207">
        <f>SUM(R105:R108)</f>
        <v>0</v>
      </c>
      <c r="S104" s="206"/>
      <c r="T104" s="208">
        <f>SUM(T105:T108)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9" t="s">
        <v>150</v>
      </c>
      <c r="AT104" s="210" t="s">
        <v>74</v>
      </c>
      <c r="AU104" s="210" t="s">
        <v>75</v>
      </c>
      <c r="AY104" s="209" t="s">
        <v>144</v>
      </c>
      <c r="BK104" s="211">
        <f>SUM(BK105:BK108)</f>
        <v>0</v>
      </c>
    </row>
    <row r="105" s="2" customFormat="1" ht="16.5" customHeight="1">
      <c r="A105" s="39"/>
      <c r="B105" s="40"/>
      <c r="C105" s="214" t="s">
        <v>150</v>
      </c>
      <c r="D105" s="214" t="s">
        <v>146</v>
      </c>
      <c r="E105" s="215" t="s">
        <v>175</v>
      </c>
      <c r="F105" s="216" t="s">
        <v>176</v>
      </c>
      <c r="G105" s="217" t="s">
        <v>149</v>
      </c>
      <c r="H105" s="218">
        <v>-1000</v>
      </c>
      <c r="I105" s="219"/>
      <c r="J105" s="220">
        <f>ROUND(I105*H105,2)</f>
        <v>0</v>
      </c>
      <c r="K105" s="216" t="s">
        <v>37</v>
      </c>
      <c r="L105" s="45"/>
      <c r="M105" s="221" t="s">
        <v>37</v>
      </c>
      <c r="N105" s="222" t="s">
        <v>48</v>
      </c>
      <c r="O105" s="86"/>
      <c r="P105" s="223">
        <f>O105*H105</f>
        <v>0</v>
      </c>
      <c r="Q105" s="223">
        <v>0</v>
      </c>
      <c r="R105" s="223">
        <f>Q105*H105</f>
        <v>0</v>
      </c>
      <c r="S105" s="223">
        <v>0</v>
      </c>
      <c r="T105" s="224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5" t="s">
        <v>150</v>
      </c>
      <c r="AT105" s="225" t="s">
        <v>146</v>
      </c>
      <c r="AU105" s="225" t="s">
        <v>82</v>
      </c>
      <c r="AY105" s="18" t="s">
        <v>144</v>
      </c>
      <c r="BE105" s="226">
        <f>IF(N105="základní",J105,0)</f>
        <v>0</v>
      </c>
      <c r="BF105" s="226">
        <f>IF(N105="snížená",J105,0)</f>
        <v>0</v>
      </c>
      <c r="BG105" s="226">
        <f>IF(N105="zákl. přenesená",J105,0)</f>
        <v>0</v>
      </c>
      <c r="BH105" s="226">
        <f>IF(N105="sníž. přenesená",J105,0)</f>
        <v>0</v>
      </c>
      <c r="BI105" s="226">
        <f>IF(N105="nulová",J105,0)</f>
        <v>0</v>
      </c>
      <c r="BJ105" s="18" t="s">
        <v>150</v>
      </c>
      <c r="BK105" s="226">
        <f>ROUND(I105*H105,2)</f>
        <v>0</v>
      </c>
      <c r="BL105" s="18" t="s">
        <v>150</v>
      </c>
      <c r="BM105" s="225" t="s">
        <v>275</v>
      </c>
    </row>
    <row r="106" s="2" customFormat="1">
      <c r="A106" s="39"/>
      <c r="B106" s="40"/>
      <c r="C106" s="41"/>
      <c r="D106" s="227" t="s">
        <v>152</v>
      </c>
      <c r="E106" s="41"/>
      <c r="F106" s="228" t="s">
        <v>176</v>
      </c>
      <c r="G106" s="41"/>
      <c r="H106" s="41"/>
      <c r="I106" s="229"/>
      <c r="J106" s="41"/>
      <c r="K106" s="41"/>
      <c r="L106" s="45"/>
      <c r="M106" s="230"/>
      <c r="N106" s="231"/>
      <c r="O106" s="86"/>
      <c r="P106" s="86"/>
      <c r="Q106" s="86"/>
      <c r="R106" s="86"/>
      <c r="S106" s="86"/>
      <c r="T106" s="87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152</v>
      </c>
      <c r="AU106" s="18" t="s">
        <v>82</v>
      </c>
    </row>
    <row r="107" s="2" customFormat="1">
      <c r="A107" s="39"/>
      <c r="B107" s="40"/>
      <c r="C107" s="41"/>
      <c r="D107" s="227" t="s">
        <v>154</v>
      </c>
      <c r="E107" s="41"/>
      <c r="F107" s="232" t="s">
        <v>178</v>
      </c>
      <c r="G107" s="41"/>
      <c r="H107" s="41"/>
      <c r="I107" s="229"/>
      <c r="J107" s="41"/>
      <c r="K107" s="41"/>
      <c r="L107" s="45"/>
      <c r="M107" s="230"/>
      <c r="N107" s="231"/>
      <c r="O107" s="86"/>
      <c r="P107" s="86"/>
      <c r="Q107" s="86"/>
      <c r="R107" s="86"/>
      <c r="S107" s="86"/>
      <c r="T107" s="87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154</v>
      </c>
      <c r="AU107" s="18" t="s">
        <v>82</v>
      </c>
    </row>
    <row r="108" s="14" customFormat="1">
      <c r="A108" s="14"/>
      <c r="B108" s="243"/>
      <c r="C108" s="244"/>
      <c r="D108" s="227" t="s">
        <v>156</v>
      </c>
      <c r="E108" s="245" t="s">
        <v>37</v>
      </c>
      <c r="F108" s="246" t="s">
        <v>276</v>
      </c>
      <c r="G108" s="244"/>
      <c r="H108" s="247">
        <v>-1000</v>
      </c>
      <c r="I108" s="248"/>
      <c r="J108" s="244"/>
      <c r="K108" s="244"/>
      <c r="L108" s="249"/>
      <c r="M108" s="254"/>
      <c r="N108" s="255"/>
      <c r="O108" s="255"/>
      <c r="P108" s="255"/>
      <c r="Q108" s="255"/>
      <c r="R108" s="255"/>
      <c r="S108" s="255"/>
      <c r="T108" s="256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3" t="s">
        <v>156</v>
      </c>
      <c r="AU108" s="253" t="s">
        <v>82</v>
      </c>
      <c r="AV108" s="14" t="s">
        <v>85</v>
      </c>
      <c r="AW108" s="14" t="s">
        <v>35</v>
      </c>
      <c r="AX108" s="14" t="s">
        <v>82</v>
      </c>
      <c r="AY108" s="253" t="s">
        <v>144</v>
      </c>
    </row>
    <row r="109" s="2" customFormat="1" ht="6.96" customHeight="1">
      <c r="A109" s="39"/>
      <c r="B109" s="61"/>
      <c r="C109" s="62"/>
      <c r="D109" s="62"/>
      <c r="E109" s="62"/>
      <c r="F109" s="62"/>
      <c r="G109" s="62"/>
      <c r="H109" s="62"/>
      <c r="I109" s="62"/>
      <c r="J109" s="62"/>
      <c r="K109" s="62"/>
      <c r="L109" s="45"/>
      <c r="M109" s="39"/>
      <c r="O109" s="39"/>
      <c r="P109" s="39"/>
      <c r="Q109" s="39"/>
      <c r="R109" s="39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</sheetData>
  <sheetProtection sheet="1" autoFilter="0" formatColumns="0" formatRows="0" objects="1" scenarios="1" spinCount="100000" saltValue="RuvvOhCe6c5PVKO8DnWEEFJnR4Gew6iRKZtBeJMrzrwNmY9tVFJVgZJW+N0fHSppODxgVORsQZN96DVvWV2Jkw==" hashValue="MjC31GFBrae1qbQD/dYLzdu/w45rAypAAb/89BCzp096KxjpXjy7owQWu8jfOyX2TiDK4WTxMR9FBrgtLDRVRw==" algorithmName="SHA-512" password="CC35"/>
  <autoFilter ref="C87:K10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Marcel Chmelík</dc:creator>
  <cp:lastModifiedBy>Marcel Chmelík</cp:lastModifiedBy>
  <dcterms:created xsi:type="dcterms:W3CDTF">2026-02-19T07:39:06Z</dcterms:created>
  <dcterms:modified xsi:type="dcterms:W3CDTF">2026-02-19T07:39:14Z</dcterms:modified>
</cp:coreProperties>
</file>